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235" windowHeight="646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3" l="1"/>
  <c r="A9" i="3" l="1"/>
  <c r="E12" i="3"/>
  <c r="F12" i="3" s="1"/>
  <c r="A5" i="3"/>
  <c r="F5" i="3" s="1"/>
  <c r="C2" i="3"/>
  <c r="D2" i="3" s="1"/>
  <c r="G2" i="3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N5" i="1"/>
  <c r="Q5" i="1" s="1"/>
  <c r="O3" i="1"/>
  <c r="H3" i="1"/>
  <c r="H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  <c r="G5" i="3" l="1"/>
  <c r="N6" i="1"/>
  <c r="Q4" i="1"/>
  <c r="H15" i="1"/>
  <c r="H7" i="1"/>
  <c r="H14" i="1"/>
  <c r="H6" i="1"/>
  <c r="H13" i="1"/>
  <c r="H5" i="1"/>
  <c r="H12" i="1"/>
  <c r="H4" i="1"/>
  <c r="H11" i="1"/>
  <c r="H18" i="1"/>
  <c r="H10" i="1"/>
  <c r="H17" i="1"/>
  <c r="H9" i="1"/>
  <c r="H16" i="1"/>
  <c r="K3" i="1"/>
  <c r="N7" i="1" l="1"/>
  <c r="Q6" i="1"/>
  <c r="K8" i="1"/>
  <c r="K17" i="1"/>
  <c r="K6" i="1"/>
  <c r="K14" i="1"/>
  <c r="G17" i="1"/>
  <c r="G6" i="1"/>
  <c r="K16" i="1"/>
  <c r="K15" i="1"/>
  <c r="G15" i="1"/>
  <c r="G14" i="1"/>
  <c r="K7" i="1"/>
  <c r="K13" i="1"/>
  <c r="L14" i="1" s="1"/>
  <c r="K10" i="1"/>
  <c r="G16" i="1"/>
  <c r="K5" i="1"/>
  <c r="K4" i="1"/>
  <c r="G10" i="1"/>
  <c r="G4" i="1"/>
  <c r="K18" i="1"/>
  <c r="G18" i="1"/>
  <c r="G5" i="1"/>
  <c r="K11" i="1"/>
  <c r="G8" i="1"/>
  <c r="K12" i="1"/>
  <c r="K9" i="1"/>
  <c r="G13" i="1"/>
  <c r="G12" i="1"/>
  <c r="G7" i="1"/>
  <c r="G9" i="1"/>
  <c r="G11" i="1"/>
  <c r="Q7" i="1" l="1"/>
  <c r="N8" i="1"/>
  <c r="L10" i="1"/>
  <c r="L13" i="1"/>
  <c r="L5" i="1"/>
  <c r="O5" i="1" s="1"/>
  <c r="R5" i="1" s="1"/>
  <c r="L16" i="1"/>
  <c r="L6" i="1"/>
  <c r="O6" i="1" s="1"/>
  <c r="R6" i="1" s="1"/>
  <c r="L17" i="1"/>
  <c r="L9" i="1"/>
  <c r="L12" i="1"/>
  <c r="L15" i="1"/>
  <c r="L8" i="1"/>
  <c r="L11" i="1"/>
  <c r="L7" i="1"/>
  <c r="O7" i="1" s="1"/>
  <c r="R7" i="1" s="1"/>
  <c r="L18" i="1"/>
  <c r="L4" i="1"/>
  <c r="O4" i="1" s="1"/>
  <c r="R4" i="1" s="1"/>
  <c r="N9" i="1" l="1"/>
  <c r="Q8" i="1"/>
  <c r="O8" i="1"/>
  <c r="R8" i="1" s="1"/>
  <c r="O9" i="1"/>
  <c r="R9" i="1" s="1"/>
  <c r="N10" i="1" l="1"/>
  <c r="Q9" i="1"/>
  <c r="Q10" i="1" l="1"/>
  <c r="N11" i="1"/>
  <c r="O10" i="1"/>
  <c r="R10" i="1" s="1"/>
  <c r="Q11" i="1" l="1"/>
  <c r="N12" i="1"/>
  <c r="O11" i="1"/>
  <c r="R11" i="1" s="1"/>
  <c r="N13" i="1" l="1"/>
  <c r="Q12" i="1"/>
  <c r="O12" i="1"/>
  <c r="R12" i="1" s="1"/>
  <c r="Q13" i="1" l="1"/>
  <c r="O13" i="1"/>
  <c r="R13" i="1" s="1"/>
  <c r="N14" i="1"/>
  <c r="Q14" i="1" l="1"/>
  <c r="O14" i="1"/>
  <c r="R14" i="1" s="1"/>
  <c r="N15" i="1"/>
  <c r="Q15" i="1" l="1"/>
  <c r="O15" i="1"/>
  <c r="R15" i="1" s="1"/>
  <c r="N16" i="1"/>
  <c r="Q16" i="1" l="1"/>
  <c r="O16" i="1"/>
  <c r="R16" i="1" s="1"/>
  <c r="N17" i="1"/>
  <c r="Q17" i="1" l="1"/>
  <c r="O17" i="1"/>
  <c r="R17" i="1" s="1"/>
  <c r="N18" i="1"/>
  <c r="O18" i="1" l="1"/>
  <c r="R18" i="1" s="1"/>
  <c r="Q18" i="1"/>
</calcChain>
</file>

<file path=xl/sharedStrings.xml><?xml version="1.0" encoding="utf-8"?>
<sst xmlns="http://schemas.openxmlformats.org/spreadsheetml/2006/main" count="34" uniqueCount="27">
  <si>
    <t>Time (s)</t>
  </si>
  <si>
    <t>Segment 1</t>
  </si>
  <si>
    <t>FuelLvl</t>
  </si>
  <si>
    <t>MassFlwRt</t>
  </si>
  <si>
    <t>Fuel Density</t>
  </si>
  <si>
    <t>FuelMass</t>
  </si>
  <si>
    <t>Nozzle</t>
  </si>
  <si>
    <t>Segment 2</t>
  </si>
  <si>
    <t>SubTotals</t>
  </si>
  <si>
    <t>Area</t>
  </si>
  <si>
    <t>Ve</t>
  </si>
  <si>
    <t>Pe</t>
  </si>
  <si>
    <t>Po</t>
  </si>
  <si>
    <t>Thrust</t>
  </si>
  <si>
    <t>Veq</t>
  </si>
  <si>
    <t>ISP</t>
  </si>
  <si>
    <t>mdot(kg/s)</t>
  </si>
  <si>
    <t>Isp</t>
  </si>
  <si>
    <t>F</t>
  </si>
  <si>
    <t>density</t>
  </si>
  <si>
    <t>capacity (t)</t>
  </si>
  <si>
    <t>capacity (kg)</t>
  </si>
  <si>
    <t>capacity (units)</t>
  </si>
  <si>
    <t>burn time (s)</t>
  </si>
  <si>
    <t>mdot (kg/s)</t>
  </si>
  <si>
    <t>g</t>
  </si>
  <si>
    <t>FMF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</si>
</sst>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opLeftCell="H1" workbookViewId="0">
      <selection activeCell="I19" sqref="I19"/>
    </sheetView>
  </sheetViews>
  <sheetFormatPr defaultRowHeight="15" x14ac:dyDescent="0.25"/>
  <cols>
    <col min="3" max="3" width="10.28515625" bestFit="1" customWidth="1"/>
    <col min="4" max="4" width="10.28515625" customWidth="1"/>
    <col min="5" max="5" width="10.42578125" bestFit="1" customWidth="1"/>
    <col min="6" max="6" width="10.42578125" customWidth="1"/>
    <col min="11" max="11" width="12.5703125" bestFit="1" customWidth="1"/>
    <col min="12" max="12" width="11.85546875" bestFit="1" customWidth="1"/>
    <col min="13" max="14" width="11.85546875" customWidth="1"/>
    <col min="23" max="23" width="12" bestFit="1" customWidth="1"/>
  </cols>
  <sheetData>
    <row r="1" spans="1:23" x14ac:dyDescent="0.25">
      <c r="A1" t="s">
        <v>0</v>
      </c>
      <c r="C1" s="6" t="s">
        <v>1</v>
      </c>
      <c r="D1" s="6"/>
      <c r="E1" s="6"/>
      <c r="G1" s="6" t="s">
        <v>7</v>
      </c>
      <c r="H1" s="6"/>
      <c r="I1" s="6"/>
      <c r="K1" s="6" t="s">
        <v>8</v>
      </c>
      <c r="L1" s="6"/>
      <c r="M1" s="5"/>
      <c r="N1" s="5"/>
      <c r="O1" t="s">
        <v>6</v>
      </c>
      <c r="T1" t="s">
        <v>9</v>
      </c>
      <c r="U1" s="3">
        <v>5</v>
      </c>
      <c r="W1" s="1" t="s">
        <v>4</v>
      </c>
    </row>
    <row r="2" spans="1:23" x14ac:dyDescent="0.25">
      <c r="C2" t="s">
        <v>2</v>
      </c>
      <c r="D2" t="s">
        <v>5</v>
      </c>
      <c r="E2" t="s">
        <v>3</v>
      </c>
      <c r="G2" t="s">
        <v>2</v>
      </c>
      <c r="H2" t="s">
        <v>5</v>
      </c>
      <c r="I2" t="s">
        <v>3</v>
      </c>
      <c r="K2" t="s">
        <v>5</v>
      </c>
      <c r="L2" t="s">
        <v>3</v>
      </c>
      <c r="N2" t="s">
        <v>12</v>
      </c>
      <c r="O2" t="s">
        <v>13</v>
      </c>
      <c r="Q2" t="s">
        <v>14</v>
      </c>
      <c r="R2" t="s">
        <v>15</v>
      </c>
      <c r="T2" t="s">
        <v>10</v>
      </c>
      <c r="U2" s="3">
        <v>2600</v>
      </c>
      <c r="W2" s="4">
        <v>1E-3</v>
      </c>
    </row>
    <row r="3" spans="1:23" x14ac:dyDescent="0.25">
      <c r="A3">
        <v>0</v>
      </c>
      <c r="C3" s="3"/>
      <c r="D3" s="2">
        <v>4000</v>
      </c>
      <c r="E3" s="3">
        <v>100</v>
      </c>
      <c r="G3" s="3">
        <v>0</v>
      </c>
      <c r="H3" s="2">
        <f>IF(G3*$W$2&lt;0,0,G3*$W$2)</f>
        <v>0</v>
      </c>
      <c r="I3" s="3">
        <v>0</v>
      </c>
      <c r="K3">
        <f>D3+H3</f>
        <v>4000</v>
      </c>
      <c r="L3">
        <v>0</v>
      </c>
      <c r="N3" s="3">
        <v>1</v>
      </c>
      <c r="O3" s="2">
        <f>0</f>
        <v>0</v>
      </c>
      <c r="T3" t="s">
        <v>11</v>
      </c>
      <c r="U3" s="3">
        <v>2</v>
      </c>
    </row>
    <row r="4" spans="1:23" x14ac:dyDescent="0.25">
      <c r="A4">
        <f>A3+1</f>
        <v>1</v>
      </c>
      <c r="C4" s="2"/>
      <c r="D4" s="2">
        <f>D$3-($A4*E3)</f>
        <v>3900</v>
      </c>
      <c r="E4" s="3">
        <v>100</v>
      </c>
      <c r="G4" s="2">
        <f>H4/$W$2</f>
        <v>0</v>
      </c>
      <c r="H4" s="2">
        <f>IF(H$3-($A4*I3)&lt;0,0,H$3-($A4*I3))</f>
        <v>0</v>
      </c>
      <c r="I4" s="3">
        <v>0</v>
      </c>
      <c r="K4">
        <f t="shared" ref="K4:K18" si="0">D4+H4</f>
        <v>3900</v>
      </c>
      <c r="L4">
        <f>K3-K4</f>
        <v>100</v>
      </c>
      <c r="N4" s="3">
        <v>1</v>
      </c>
      <c r="O4" s="2">
        <f>L4*$U$2+($U$3-N4)*$U$1</f>
        <v>260005</v>
      </c>
      <c r="Q4">
        <f>$U$2+(($U$3-N4)*$U$1)/L4</f>
        <v>2600.0500000000002</v>
      </c>
      <c r="R4">
        <f>O4/(L4*9.8)</f>
        <v>265.3112244897959</v>
      </c>
    </row>
    <row r="5" spans="1:23" x14ac:dyDescent="0.25">
      <c r="A5">
        <f t="shared" ref="A5:A18" si="1">A4+1</f>
        <v>2</v>
      </c>
      <c r="C5" s="2"/>
      <c r="D5" s="2">
        <f t="shared" ref="D5:D18" si="2">D$3-($A5*E4)</f>
        <v>3800</v>
      </c>
      <c r="E5" s="3">
        <v>100</v>
      </c>
      <c r="G5" s="2">
        <f t="shared" ref="G5:G18" si="3">H5/$W$2</f>
        <v>0</v>
      </c>
      <c r="H5" s="2">
        <f t="shared" ref="H5:H18" si="4">IF(H$3-($A5*I4)&lt;0,0,H$3-($A5*I4))</f>
        <v>0</v>
      </c>
      <c r="I5" s="3">
        <v>0</v>
      </c>
      <c r="K5">
        <f t="shared" si="0"/>
        <v>3800</v>
      </c>
      <c r="L5">
        <f t="shared" ref="L5:L18" si="5">K4-K5</f>
        <v>100</v>
      </c>
      <c r="N5" s="7">
        <f>0.9*N4</f>
        <v>0.9</v>
      </c>
      <c r="O5" s="2">
        <f>L5*$U$2+($U$3-N5)*$U$1</f>
        <v>260005.5</v>
      </c>
      <c r="Q5">
        <f t="shared" ref="Q5:Q18" si="6">$U$2+(($U$3-N5)*$U$1)/L5</f>
        <v>2600.0549999999998</v>
      </c>
      <c r="R5">
        <f t="shared" ref="R5:R18" si="7">O5/(L5*9.8)</f>
        <v>265.3117346938775</v>
      </c>
    </row>
    <row r="6" spans="1:23" x14ac:dyDescent="0.25">
      <c r="A6">
        <f t="shared" si="1"/>
        <v>3</v>
      </c>
      <c r="C6" s="2"/>
      <c r="D6" s="2">
        <f t="shared" si="2"/>
        <v>3700</v>
      </c>
      <c r="E6" s="3">
        <v>100</v>
      </c>
      <c r="G6" s="2">
        <f t="shared" si="3"/>
        <v>0</v>
      </c>
      <c r="H6" s="2">
        <f t="shared" si="4"/>
        <v>0</v>
      </c>
      <c r="I6" s="3">
        <v>0</v>
      </c>
      <c r="K6">
        <f t="shared" si="0"/>
        <v>3700</v>
      </c>
      <c r="L6">
        <f t="shared" si="5"/>
        <v>100</v>
      </c>
      <c r="N6" s="7">
        <f t="shared" ref="N6:N18" si="8">0.9*N5</f>
        <v>0.81</v>
      </c>
      <c r="O6" s="2">
        <f>L6*$U$2+($U$3-N6)*$U$1</f>
        <v>260005.95</v>
      </c>
      <c r="Q6">
        <f t="shared" si="6"/>
        <v>2600.0594999999998</v>
      </c>
      <c r="R6">
        <f t="shared" si="7"/>
        <v>265.31219387755101</v>
      </c>
    </row>
    <row r="7" spans="1:23" x14ac:dyDescent="0.25">
      <c r="A7">
        <f t="shared" si="1"/>
        <v>4</v>
      </c>
      <c r="C7" s="2"/>
      <c r="D7" s="2">
        <f t="shared" si="2"/>
        <v>3600</v>
      </c>
      <c r="E7" s="3">
        <v>100</v>
      </c>
      <c r="G7" s="2">
        <f t="shared" si="3"/>
        <v>0</v>
      </c>
      <c r="H7" s="2">
        <f t="shared" si="4"/>
        <v>0</v>
      </c>
      <c r="I7" s="3">
        <v>0</v>
      </c>
      <c r="K7">
        <f t="shared" si="0"/>
        <v>3600</v>
      </c>
      <c r="L7">
        <f t="shared" si="5"/>
        <v>100</v>
      </c>
      <c r="N7" s="7">
        <f>0.9*N6</f>
        <v>0.72900000000000009</v>
      </c>
      <c r="O7" s="2">
        <f>L7*$U$2+($U$3-N7)*$U$1</f>
        <v>260006.35500000001</v>
      </c>
      <c r="Q7">
        <f t="shared" si="6"/>
        <v>2600.0635499999999</v>
      </c>
      <c r="R7">
        <f t="shared" si="7"/>
        <v>265.31260714285713</v>
      </c>
    </row>
    <row r="8" spans="1:23" x14ac:dyDescent="0.25">
      <c r="A8">
        <f t="shared" si="1"/>
        <v>5</v>
      </c>
      <c r="C8" s="2"/>
      <c r="D8" s="2">
        <f t="shared" si="2"/>
        <v>3500</v>
      </c>
      <c r="E8" s="3">
        <v>100</v>
      </c>
      <c r="G8" s="2">
        <f t="shared" si="3"/>
        <v>0</v>
      </c>
      <c r="H8" s="2">
        <f t="shared" si="4"/>
        <v>0</v>
      </c>
      <c r="I8" s="3">
        <v>0</v>
      </c>
      <c r="K8">
        <f t="shared" si="0"/>
        <v>3500</v>
      </c>
      <c r="L8">
        <f t="shared" si="5"/>
        <v>100</v>
      </c>
      <c r="N8" s="7">
        <f t="shared" si="8"/>
        <v>0.65610000000000013</v>
      </c>
      <c r="O8" s="2">
        <f>L8*$U$2+($U$3-N8)*$U$1</f>
        <v>260006.71950000001</v>
      </c>
      <c r="Q8">
        <f t="shared" si="6"/>
        <v>2600.0671950000001</v>
      </c>
      <c r="R8">
        <f t="shared" si="7"/>
        <v>265.31297908163265</v>
      </c>
    </row>
    <row r="9" spans="1:23" x14ac:dyDescent="0.25">
      <c r="A9">
        <f t="shared" si="1"/>
        <v>6</v>
      </c>
      <c r="C9" s="2"/>
      <c r="D9" s="2">
        <f t="shared" si="2"/>
        <v>3400</v>
      </c>
      <c r="E9" s="3">
        <v>100</v>
      </c>
      <c r="G9" s="2">
        <f t="shared" si="3"/>
        <v>0</v>
      </c>
      <c r="H9" s="2">
        <f t="shared" si="4"/>
        <v>0</v>
      </c>
      <c r="I9" s="3">
        <v>0</v>
      </c>
      <c r="K9">
        <f t="shared" si="0"/>
        <v>3400</v>
      </c>
      <c r="L9">
        <f t="shared" si="5"/>
        <v>100</v>
      </c>
      <c r="N9" s="7">
        <f t="shared" si="8"/>
        <v>0.59049000000000018</v>
      </c>
      <c r="O9" s="2">
        <f>L9*$U$2+($U$3-N9)*$U$1</f>
        <v>260007.04754999999</v>
      </c>
      <c r="Q9">
        <f t="shared" si="6"/>
        <v>2600.0704755000002</v>
      </c>
      <c r="R9">
        <f t="shared" si="7"/>
        <v>265.31331382653059</v>
      </c>
    </row>
    <row r="10" spans="1:23" x14ac:dyDescent="0.25">
      <c r="A10">
        <f t="shared" si="1"/>
        <v>7</v>
      </c>
      <c r="C10" s="2"/>
      <c r="D10" s="2">
        <f t="shared" si="2"/>
        <v>3300</v>
      </c>
      <c r="E10" s="3">
        <v>100</v>
      </c>
      <c r="G10" s="2">
        <f t="shared" si="3"/>
        <v>0</v>
      </c>
      <c r="H10" s="2">
        <f t="shared" si="4"/>
        <v>0</v>
      </c>
      <c r="I10" s="3">
        <v>0</v>
      </c>
      <c r="K10">
        <f t="shared" si="0"/>
        <v>3300</v>
      </c>
      <c r="L10">
        <f t="shared" si="5"/>
        <v>100</v>
      </c>
      <c r="N10" s="7">
        <f t="shared" si="8"/>
        <v>0.53144100000000016</v>
      </c>
      <c r="O10" s="2">
        <f>L10*$U$2+($U$3-N10)*$U$1</f>
        <v>260007.342795</v>
      </c>
      <c r="Q10">
        <f t="shared" si="6"/>
        <v>2600.0734279500002</v>
      </c>
      <c r="R10">
        <f t="shared" si="7"/>
        <v>265.31361509693875</v>
      </c>
    </row>
    <row r="11" spans="1:23" x14ac:dyDescent="0.25">
      <c r="A11">
        <f t="shared" si="1"/>
        <v>8</v>
      </c>
      <c r="C11" s="2"/>
      <c r="D11" s="2">
        <f t="shared" si="2"/>
        <v>3200</v>
      </c>
      <c r="E11" s="3">
        <v>100</v>
      </c>
      <c r="G11" s="2">
        <f t="shared" si="3"/>
        <v>0</v>
      </c>
      <c r="H11" s="2">
        <f t="shared" si="4"/>
        <v>0</v>
      </c>
      <c r="I11" s="3">
        <v>0</v>
      </c>
      <c r="K11">
        <f t="shared" si="0"/>
        <v>3200</v>
      </c>
      <c r="L11">
        <f t="shared" si="5"/>
        <v>100</v>
      </c>
      <c r="N11" s="7">
        <f t="shared" si="8"/>
        <v>0.47829690000000014</v>
      </c>
      <c r="O11" s="2">
        <f>L11*$U$2+($U$3-N11)*$U$1</f>
        <v>260007.6085155</v>
      </c>
      <c r="Q11">
        <f t="shared" si="6"/>
        <v>2600.0760851549999</v>
      </c>
      <c r="R11">
        <f t="shared" si="7"/>
        <v>265.31388624030609</v>
      </c>
    </row>
    <row r="12" spans="1:23" x14ac:dyDescent="0.25">
      <c r="A12">
        <f t="shared" si="1"/>
        <v>9</v>
      </c>
      <c r="C12" s="2"/>
      <c r="D12" s="2">
        <f t="shared" si="2"/>
        <v>3100</v>
      </c>
      <c r="E12" s="3">
        <v>100</v>
      </c>
      <c r="G12" s="2">
        <f t="shared" si="3"/>
        <v>0</v>
      </c>
      <c r="H12" s="2">
        <f t="shared" si="4"/>
        <v>0</v>
      </c>
      <c r="I12" s="3">
        <v>0</v>
      </c>
      <c r="K12">
        <f t="shared" si="0"/>
        <v>3100</v>
      </c>
      <c r="L12">
        <f t="shared" si="5"/>
        <v>100</v>
      </c>
      <c r="N12" s="7">
        <f t="shared" si="8"/>
        <v>0.43046721000000016</v>
      </c>
      <c r="O12" s="2">
        <f>L12*$U$2+($U$3-N12)*$U$1</f>
        <v>260007.84766395</v>
      </c>
      <c r="Q12">
        <f t="shared" si="6"/>
        <v>2600.0784766395</v>
      </c>
      <c r="R12">
        <f t="shared" si="7"/>
        <v>265.31413026933672</v>
      </c>
    </row>
    <row r="13" spans="1:23" x14ac:dyDescent="0.25">
      <c r="A13">
        <f t="shared" si="1"/>
        <v>10</v>
      </c>
      <c r="C13" s="2"/>
      <c r="D13" s="2">
        <f t="shared" si="2"/>
        <v>3000</v>
      </c>
      <c r="E13" s="3">
        <v>100</v>
      </c>
      <c r="G13" s="2">
        <f t="shared" si="3"/>
        <v>0</v>
      </c>
      <c r="H13" s="2">
        <f t="shared" si="4"/>
        <v>0</v>
      </c>
      <c r="I13" s="3">
        <v>0</v>
      </c>
      <c r="K13">
        <f t="shared" si="0"/>
        <v>3000</v>
      </c>
      <c r="L13">
        <f t="shared" si="5"/>
        <v>100</v>
      </c>
      <c r="N13" s="7">
        <f t="shared" si="8"/>
        <v>0.38742048900000015</v>
      </c>
      <c r="O13" s="2">
        <f>L13*$U$2+($U$3-N13)*$U$1</f>
        <v>260008.06289755501</v>
      </c>
      <c r="Q13">
        <f t="shared" si="6"/>
        <v>2600.0806289755501</v>
      </c>
      <c r="R13">
        <f t="shared" si="7"/>
        <v>265.31434989546426</v>
      </c>
    </row>
    <row r="14" spans="1:23" x14ac:dyDescent="0.25">
      <c r="A14">
        <f t="shared" si="1"/>
        <v>11</v>
      </c>
      <c r="C14" s="2"/>
      <c r="D14" s="2">
        <f t="shared" si="2"/>
        <v>2900</v>
      </c>
      <c r="E14" s="3">
        <v>100</v>
      </c>
      <c r="G14" s="2">
        <f t="shared" si="3"/>
        <v>0</v>
      </c>
      <c r="H14" s="2">
        <f t="shared" si="4"/>
        <v>0</v>
      </c>
      <c r="I14" s="3">
        <v>0</v>
      </c>
      <c r="K14">
        <f t="shared" si="0"/>
        <v>2900</v>
      </c>
      <c r="L14">
        <f t="shared" si="5"/>
        <v>100</v>
      </c>
      <c r="N14" s="7">
        <f t="shared" si="8"/>
        <v>0.34867844010000015</v>
      </c>
      <c r="O14" s="2">
        <f>L14*$U$2+($U$3-N14)*$U$1</f>
        <v>260008.2566077995</v>
      </c>
      <c r="Q14">
        <f t="shared" si="6"/>
        <v>2600.0825660779951</v>
      </c>
      <c r="R14">
        <f t="shared" si="7"/>
        <v>265.31454755897903</v>
      </c>
    </row>
    <row r="15" spans="1:23" x14ac:dyDescent="0.25">
      <c r="A15">
        <f t="shared" si="1"/>
        <v>12</v>
      </c>
      <c r="C15" s="2"/>
      <c r="D15" s="2">
        <f t="shared" si="2"/>
        <v>2800</v>
      </c>
      <c r="E15" s="3">
        <v>100</v>
      </c>
      <c r="G15" s="2">
        <f t="shared" si="3"/>
        <v>0</v>
      </c>
      <c r="H15" s="2">
        <f t="shared" si="4"/>
        <v>0</v>
      </c>
      <c r="I15" s="3">
        <v>0</v>
      </c>
      <c r="K15">
        <f t="shared" si="0"/>
        <v>2800</v>
      </c>
      <c r="L15">
        <f t="shared" si="5"/>
        <v>100</v>
      </c>
      <c r="N15" s="7">
        <f t="shared" si="8"/>
        <v>0.31381059609000017</v>
      </c>
      <c r="O15" s="2">
        <f>L15*$U$2+($U$3-N15)*$U$1</f>
        <v>260008.43094701954</v>
      </c>
      <c r="Q15">
        <f t="shared" si="6"/>
        <v>2600.0843094701954</v>
      </c>
      <c r="R15">
        <f t="shared" si="7"/>
        <v>265.31472545614236</v>
      </c>
    </row>
    <row r="16" spans="1:23" x14ac:dyDescent="0.25">
      <c r="A16">
        <f t="shared" si="1"/>
        <v>13</v>
      </c>
      <c r="C16" s="2"/>
      <c r="D16" s="2">
        <f t="shared" si="2"/>
        <v>2700</v>
      </c>
      <c r="E16" s="3">
        <v>100</v>
      </c>
      <c r="G16" s="2">
        <f t="shared" si="3"/>
        <v>0</v>
      </c>
      <c r="H16" s="2">
        <f t="shared" si="4"/>
        <v>0</v>
      </c>
      <c r="I16" s="3">
        <v>0</v>
      </c>
      <c r="K16">
        <f t="shared" si="0"/>
        <v>2700</v>
      </c>
      <c r="L16">
        <f t="shared" si="5"/>
        <v>100</v>
      </c>
      <c r="N16" s="7">
        <f t="shared" si="8"/>
        <v>0.28242953648100017</v>
      </c>
      <c r="O16" s="2">
        <f>L16*$U$2+($U$3-N16)*$U$1</f>
        <v>260008.58785231761</v>
      </c>
      <c r="Q16">
        <f t="shared" si="6"/>
        <v>2600.0858785231758</v>
      </c>
      <c r="R16">
        <f t="shared" si="7"/>
        <v>265.31488556358937</v>
      </c>
    </row>
    <row r="17" spans="1:18" x14ac:dyDescent="0.25">
      <c r="A17">
        <f t="shared" si="1"/>
        <v>14</v>
      </c>
      <c r="C17" s="2"/>
      <c r="D17" s="2">
        <f t="shared" si="2"/>
        <v>2600</v>
      </c>
      <c r="E17" s="3">
        <v>100</v>
      </c>
      <c r="G17" s="2">
        <f t="shared" si="3"/>
        <v>0</v>
      </c>
      <c r="H17" s="2">
        <f t="shared" si="4"/>
        <v>0</v>
      </c>
      <c r="I17" s="3">
        <v>0</v>
      </c>
      <c r="K17">
        <f t="shared" si="0"/>
        <v>2600</v>
      </c>
      <c r="L17">
        <f t="shared" si="5"/>
        <v>100</v>
      </c>
      <c r="N17" s="7">
        <f t="shared" si="8"/>
        <v>0.25418658283290013</v>
      </c>
      <c r="O17" s="2">
        <f>L17*$U$2+($U$3-N17)*$U$1</f>
        <v>260008.72906708583</v>
      </c>
      <c r="Q17">
        <f t="shared" si="6"/>
        <v>2600.0872906708582</v>
      </c>
      <c r="R17">
        <f t="shared" si="7"/>
        <v>265.31502966029166</v>
      </c>
    </row>
    <row r="18" spans="1:18" x14ac:dyDescent="0.25">
      <c r="A18">
        <f t="shared" si="1"/>
        <v>15</v>
      </c>
      <c r="C18" s="2"/>
      <c r="D18" s="2">
        <f t="shared" si="2"/>
        <v>2500</v>
      </c>
      <c r="E18" s="3">
        <v>100</v>
      </c>
      <c r="G18" s="2">
        <f t="shared" si="3"/>
        <v>0</v>
      </c>
      <c r="H18" s="2">
        <f t="shared" si="4"/>
        <v>0</v>
      </c>
      <c r="I18" s="3">
        <v>0</v>
      </c>
      <c r="K18">
        <f t="shared" si="0"/>
        <v>2500</v>
      </c>
      <c r="L18">
        <f t="shared" si="5"/>
        <v>100</v>
      </c>
      <c r="N18" s="7">
        <f t="shared" si="8"/>
        <v>0.22876792454961012</v>
      </c>
      <c r="O18" s="2">
        <f>L18*$U$2+($U$3-N18)*$U$1</f>
        <v>260008.85616037724</v>
      </c>
      <c r="Q18">
        <f t="shared" si="6"/>
        <v>2600.0885616037726</v>
      </c>
      <c r="R18">
        <f t="shared" si="7"/>
        <v>265.31515934732369</v>
      </c>
    </row>
  </sheetData>
  <mergeCells count="3">
    <mergeCell ref="C1:E1"/>
    <mergeCell ref="G1:I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2" sqref="G2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C2" t="s">
        <v>16</v>
      </c>
      <c r="E2" t="s">
        <v>17</v>
      </c>
      <c r="G2" t="s">
        <v>18</v>
      </c>
    </row>
    <row r="3" spans="1:7" x14ac:dyDescent="0.25">
      <c r="A3">
        <v>0</v>
      </c>
      <c r="C3">
        <v>100</v>
      </c>
      <c r="E3">
        <v>250</v>
      </c>
      <c r="G3">
        <f>E3*9.8*C3</f>
        <v>245000</v>
      </c>
    </row>
    <row r="4" spans="1:7" x14ac:dyDescent="0.25">
      <c r="A4">
        <f>A3+1</f>
        <v>1</v>
      </c>
      <c r="C4">
        <v>100</v>
      </c>
      <c r="E4">
        <v>251</v>
      </c>
      <c r="G4">
        <f t="shared" ref="G4:G22" si="0">E4*9.8*C4</f>
        <v>245980.00000000003</v>
      </c>
    </row>
    <row r="5" spans="1:7" x14ac:dyDescent="0.25">
      <c r="A5">
        <f t="shared" ref="A5:A22" si="1">A4+1</f>
        <v>2</v>
      </c>
      <c r="C5">
        <v>100</v>
      </c>
      <c r="E5">
        <v>252.5</v>
      </c>
      <c r="G5">
        <f t="shared" si="0"/>
        <v>247450</v>
      </c>
    </row>
    <row r="6" spans="1:7" x14ac:dyDescent="0.25">
      <c r="A6">
        <f t="shared" si="1"/>
        <v>3</v>
      </c>
      <c r="C6">
        <v>100</v>
      </c>
      <c r="E6">
        <v>254</v>
      </c>
      <c r="G6">
        <f t="shared" si="0"/>
        <v>248920.00000000003</v>
      </c>
    </row>
    <row r="7" spans="1:7" x14ac:dyDescent="0.25">
      <c r="A7">
        <f t="shared" si="1"/>
        <v>4</v>
      </c>
      <c r="C7">
        <v>100</v>
      </c>
      <c r="E7">
        <v>256</v>
      </c>
      <c r="G7">
        <f t="shared" si="0"/>
        <v>250880.00000000003</v>
      </c>
    </row>
    <row r="8" spans="1:7" x14ac:dyDescent="0.25">
      <c r="A8">
        <f t="shared" si="1"/>
        <v>5</v>
      </c>
      <c r="C8">
        <v>100</v>
      </c>
      <c r="E8">
        <v>258</v>
      </c>
      <c r="G8">
        <f t="shared" si="0"/>
        <v>252840</v>
      </c>
    </row>
    <row r="9" spans="1:7" x14ac:dyDescent="0.25">
      <c r="A9">
        <f t="shared" si="1"/>
        <v>6</v>
      </c>
      <c r="C9">
        <v>100</v>
      </c>
      <c r="E9">
        <v>259</v>
      </c>
      <c r="G9">
        <f t="shared" si="0"/>
        <v>253820.00000000003</v>
      </c>
    </row>
    <row r="10" spans="1:7" x14ac:dyDescent="0.25">
      <c r="A10">
        <f t="shared" si="1"/>
        <v>7</v>
      </c>
      <c r="C10">
        <v>100</v>
      </c>
      <c r="E10">
        <v>259.8</v>
      </c>
      <c r="G10">
        <f t="shared" si="0"/>
        <v>254604.00000000003</v>
      </c>
    </row>
    <row r="11" spans="1:7" x14ac:dyDescent="0.25">
      <c r="A11">
        <f t="shared" si="1"/>
        <v>8</v>
      </c>
      <c r="C11">
        <v>100</v>
      </c>
      <c r="E11">
        <v>260.5</v>
      </c>
      <c r="G11">
        <f t="shared" si="0"/>
        <v>255290</v>
      </c>
    </row>
    <row r="12" spans="1:7" x14ac:dyDescent="0.25">
      <c r="A12">
        <f t="shared" si="1"/>
        <v>9</v>
      </c>
      <c r="C12">
        <v>100</v>
      </c>
      <c r="E12">
        <v>261</v>
      </c>
      <c r="G12">
        <f t="shared" si="0"/>
        <v>255780.00000000003</v>
      </c>
    </row>
    <row r="13" spans="1:7" x14ac:dyDescent="0.25">
      <c r="A13">
        <f t="shared" si="1"/>
        <v>10</v>
      </c>
      <c r="C13">
        <v>100</v>
      </c>
      <c r="E13">
        <v>261</v>
      </c>
      <c r="G13">
        <f t="shared" si="0"/>
        <v>255780.00000000003</v>
      </c>
    </row>
    <row r="14" spans="1:7" x14ac:dyDescent="0.25">
      <c r="A14">
        <f t="shared" si="1"/>
        <v>11</v>
      </c>
      <c r="C14">
        <v>100</v>
      </c>
      <c r="E14">
        <v>261</v>
      </c>
      <c r="G14">
        <f t="shared" si="0"/>
        <v>255780.00000000003</v>
      </c>
    </row>
    <row r="15" spans="1:7" x14ac:dyDescent="0.25">
      <c r="A15">
        <f t="shared" si="1"/>
        <v>12</v>
      </c>
      <c r="C15">
        <v>100</v>
      </c>
      <c r="E15">
        <v>261</v>
      </c>
      <c r="G15">
        <f t="shared" si="0"/>
        <v>255780.00000000003</v>
      </c>
    </row>
    <row r="16" spans="1:7" x14ac:dyDescent="0.25">
      <c r="A16">
        <f t="shared" si="1"/>
        <v>13</v>
      </c>
      <c r="C16">
        <v>100</v>
      </c>
      <c r="E16">
        <v>261</v>
      </c>
      <c r="G16">
        <f t="shared" si="0"/>
        <v>255780.00000000003</v>
      </c>
    </row>
    <row r="17" spans="1:7" x14ac:dyDescent="0.25">
      <c r="A17">
        <f t="shared" si="1"/>
        <v>14</v>
      </c>
      <c r="C17">
        <v>100</v>
      </c>
      <c r="E17">
        <v>261</v>
      </c>
      <c r="G17">
        <f t="shared" si="0"/>
        <v>255780.00000000003</v>
      </c>
    </row>
    <row r="18" spans="1:7" x14ac:dyDescent="0.25">
      <c r="A18">
        <f t="shared" si="1"/>
        <v>15</v>
      </c>
      <c r="C18">
        <v>80</v>
      </c>
      <c r="E18">
        <v>261</v>
      </c>
      <c r="G18">
        <f t="shared" si="0"/>
        <v>204624</v>
      </c>
    </row>
    <row r="19" spans="1:7" x14ac:dyDescent="0.25">
      <c r="A19">
        <f t="shared" si="1"/>
        <v>16</v>
      </c>
      <c r="C19">
        <v>80</v>
      </c>
      <c r="E19">
        <v>261</v>
      </c>
      <c r="G19">
        <f t="shared" si="0"/>
        <v>204624</v>
      </c>
    </row>
    <row r="20" spans="1:7" x14ac:dyDescent="0.25">
      <c r="A20">
        <f t="shared" si="1"/>
        <v>17</v>
      </c>
      <c r="C20">
        <v>80</v>
      </c>
      <c r="E20">
        <v>261</v>
      </c>
      <c r="G20">
        <f t="shared" si="0"/>
        <v>204624</v>
      </c>
    </row>
    <row r="21" spans="1:7" x14ac:dyDescent="0.25">
      <c r="A21">
        <f t="shared" si="1"/>
        <v>18</v>
      </c>
      <c r="C21">
        <v>80</v>
      </c>
      <c r="E21">
        <v>261</v>
      </c>
      <c r="G21">
        <f t="shared" si="0"/>
        <v>204624</v>
      </c>
    </row>
    <row r="22" spans="1:7" x14ac:dyDescent="0.25">
      <c r="A22">
        <f t="shared" si="1"/>
        <v>19</v>
      </c>
      <c r="C22">
        <v>80</v>
      </c>
      <c r="E22">
        <v>261</v>
      </c>
      <c r="G22">
        <f t="shared" si="0"/>
        <v>204624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7" sqref="E7"/>
    </sheetView>
  </sheetViews>
  <sheetFormatPr defaultRowHeight="15" x14ac:dyDescent="0.25"/>
  <cols>
    <col min="1" max="1" width="14.5703125" bestFit="1" customWidth="1"/>
    <col min="3" max="3" width="10.7109375" bestFit="1" customWidth="1"/>
    <col min="4" max="4" width="12" bestFit="1" customWidth="1"/>
    <col min="6" max="6" width="11.28515625" bestFit="1" customWidth="1"/>
    <col min="7" max="7" width="12.42578125" bestFit="1" customWidth="1"/>
  </cols>
  <sheetData>
    <row r="1" spans="1:7" x14ac:dyDescent="0.25">
      <c r="A1" t="s">
        <v>22</v>
      </c>
      <c r="B1" t="s">
        <v>19</v>
      </c>
      <c r="C1" t="s">
        <v>20</v>
      </c>
      <c r="D1" t="s">
        <v>21</v>
      </c>
      <c r="F1" t="s">
        <v>24</v>
      </c>
      <c r="G1" t="s">
        <v>23</v>
      </c>
    </row>
    <row r="2" spans="1:7" x14ac:dyDescent="0.25">
      <c r="A2" s="3">
        <v>4</v>
      </c>
      <c r="B2" s="3">
        <v>1</v>
      </c>
      <c r="C2" s="2">
        <f>A2*B2</f>
        <v>4</v>
      </c>
      <c r="D2" s="2">
        <f>C2*1000</f>
        <v>4000</v>
      </c>
      <c r="F2" s="3">
        <v>100</v>
      </c>
      <c r="G2" s="2">
        <f>D2/F2</f>
        <v>40</v>
      </c>
    </row>
    <row r="5" spans="1:7" x14ac:dyDescent="0.25">
      <c r="A5" s="2">
        <f>F2/(1000*B2)</f>
        <v>0.1</v>
      </c>
      <c r="F5">
        <f>A5*B2*1000</f>
        <v>100</v>
      </c>
      <c r="G5">
        <f>A2/A5</f>
        <v>40</v>
      </c>
    </row>
    <row r="8" spans="1:7" x14ac:dyDescent="0.25">
      <c r="A8">
        <v>100</v>
      </c>
      <c r="B8">
        <v>1000</v>
      </c>
      <c r="C8">
        <v>1</v>
      </c>
    </row>
    <row r="9" spans="1:7" x14ac:dyDescent="0.25">
      <c r="A9">
        <f>A8/(B8*C8)</f>
        <v>0.1</v>
      </c>
    </row>
    <row r="10" spans="1:7" x14ac:dyDescent="0.25">
      <c r="E10" t="s">
        <v>25</v>
      </c>
      <c r="F10" t="s">
        <v>17</v>
      </c>
      <c r="G10" t="s">
        <v>26</v>
      </c>
    </row>
    <row r="11" spans="1:7" x14ac:dyDescent="0.25">
      <c r="E11">
        <v>9.81</v>
      </c>
      <c r="F11">
        <v>225.3</v>
      </c>
      <c r="G11">
        <v>0.1</v>
      </c>
    </row>
    <row r="12" spans="1:7" x14ac:dyDescent="0.25">
      <c r="E12">
        <f>E11*F11*G11</f>
        <v>221.01930000000004</v>
      </c>
      <c r="F12">
        <f>E12/1000</f>
        <v>0.22101930000000006</v>
      </c>
    </row>
    <row r="13" spans="1:7" x14ac:dyDescent="0.25">
      <c r="F13">
        <f>E11*F11*G11/1000</f>
        <v>0.22101930000000006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2013-06-29T15:30:45Z</dcterms:created>
  <dcterms:modified xsi:type="dcterms:W3CDTF">2013-06-30T01:25:54Z</dcterms:modified>
</cp:coreProperties>
</file>