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user\Desktop\협약서류(예산)\"/>
    </mc:Choice>
  </mc:AlternateContent>
  <xr:revisionPtr revIDLastSave="0" documentId="13_ncr:1_{A1D60E5B-A851-4A65-BBE8-6A3FECBF2927}" xr6:coauthVersionLast="47" xr6:coauthVersionMax="47" xr10:uidLastSave="{00000000-0000-0000-0000-000000000000}"/>
  <bookViews>
    <workbookView xWindow="-98" yWindow="-98" windowWidth="28996" windowHeight="15796" activeTab="1" xr2:uid="{00000000-000D-0000-FFFF-FFFF00000000}"/>
  </bookViews>
  <sheets>
    <sheet name="1차년도" sheetId="1" r:id="rId1"/>
    <sheet name="2차년도" sheetId="2" r:id="rId2"/>
    <sheet name="1차년도 신규청년인력(현금&gt;현물대체) 내역" sheetId="3" r:id="rId3"/>
    <sheet name="2차년도 신규청년인력(현금&gt;현물대체) 내역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3" i="1" l="1"/>
  <c r="Q23" i="1" s="1"/>
  <c r="N23" i="1"/>
  <c r="N25" i="1" s="1"/>
  <c r="G8" i="4"/>
  <c r="G9" i="4" s="1"/>
  <c r="O6" i="4"/>
  <c r="O5" i="4"/>
  <c r="G8" i="3"/>
  <c r="G9" i="3" s="1"/>
  <c r="O6" i="3"/>
  <c r="O5" i="3"/>
  <c r="M25" i="2"/>
  <c r="K25" i="2"/>
  <c r="J25" i="2"/>
  <c r="I25" i="2"/>
  <c r="H25" i="2"/>
  <c r="G25" i="2"/>
  <c r="F25" i="2"/>
  <c r="E25" i="2"/>
  <c r="C24" i="2"/>
  <c r="P23" i="2"/>
  <c r="N23" i="2"/>
  <c r="N25" i="2" s="1"/>
  <c r="L23" i="2"/>
  <c r="L25" i="2" s="1"/>
  <c r="M22" i="2"/>
  <c r="K22" i="2"/>
  <c r="J22" i="2"/>
  <c r="I22" i="2"/>
  <c r="H22" i="2"/>
  <c r="G22" i="2"/>
  <c r="F22" i="2"/>
  <c r="E22" i="2"/>
  <c r="N21" i="2"/>
  <c r="O21" i="2" s="1"/>
  <c r="L21" i="2"/>
  <c r="C21" i="2"/>
  <c r="P20" i="2"/>
  <c r="N20" i="2"/>
  <c r="N22" i="2" s="1"/>
  <c r="L20" i="2"/>
  <c r="G16" i="2"/>
  <c r="F16" i="2"/>
  <c r="H16" i="2" s="1"/>
  <c r="G13" i="2"/>
  <c r="F13" i="2"/>
  <c r="E13" i="2"/>
  <c r="I12" i="2" s="1"/>
  <c r="O12" i="2"/>
  <c r="O13" i="2" s="1"/>
  <c r="N12" i="2"/>
  <c r="N13" i="2" s="1"/>
  <c r="H12" i="2"/>
  <c r="I11" i="2"/>
  <c r="H11" i="2"/>
  <c r="H13" i="2" s="1"/>
  <c r="D7" i="2"/>
  <c r="M25" i="1"/>
  <c r="K25" i="1"/>
  <c r="J25" i="1"/>
  <c r="I25" i="1"/>
  <c r="H25" i="1"/>
  <c r="G25" i="1"/>
  <c r="F25" i="1"/>
  <c r="E25" i="1"/>
  <c r="C24" i="1"/>
  <c r="P23" i="1"/>
  <c r="M22" i="1"/>
  <c r="K22" i="1"/>
  <c r="J22" i="1"/>
  <c r="I22" i="1"/>
  <c r="H22" i="1"/>
  <c r="G22" i="1"/>
  <c r="F22" i="1"/>
  <c r="E22" i="1"/>
  <c r="P20" i="1" s="1"/>
  <c r="N21" i="1"/>
  <c r="O21" i="1" s="1"/>
  <c r="L21" i="1"/>
  <c r="C21" i="1"/>
  <c r="N20" i="1"/>
  <c r="L20" i="1"/>
  <c r="G16" i="1"/>
  <c r="F16" i="1"/>
  <c r="H16" i="1" s="1"/>
  <c r="G13" i="1"/>
  <c r="F13" i="1"/>
  <c r="E13" i="1"/>
  <c r="I12" i="1" s="1"/>
  <c r="O12" i="1"/>
  <c r="O13" i="1" s="1"/>
  <c r="N12" i="1"/>
  <c r="N13" i="1" s="1"/>
  <c r="H12" i="1"/>
  <c r="H11" i="1"/>
  <c r="H13" i="1" s="1"/>
  <c r="O25" i="2" l="1"/>
  <c r="L22" i="2"/>
  <c r="F15" i="2"/>
  <c r="G15" i="2"/>
  <c r="N22" i="1"/>
  <c r="L22" i="1"/>
  <c r="O25" i="1"/>
  <c r="G15" i="1"/>
  <c r="O22" i="1"/>
  <c r="F15" i="1"/>
  <c r="G14" i="1"/>
  <c r="F14" i="1"/>
  <c r="N26" i="1"/>
  <c r="G14" i="2"/>
  <c r="F14" i="2"/>
  <c r="N26" i="2"/>
  <c r="Q23" i="2"/>
  <c r="E14" i="1"/>
  <c r="E14" i="2"/>
  <c r="O20" i="2"/>
  <c r="D7" i="1"/>
  <c r="O20" i="1"/>
  <c r="I11" i="1"/>
  <c r="Q20" i="1"/>
  <c r="E15" i="1"/>
  <c r="H15" i="1" s="1"/>
  <c r="Q20" i="2"/>
  <c r="E15" i="2"/>
  <c r="H15" i="2" s="1"/>
  <c r="H8" i="3"/>
  <c r="O22" i="2"/>
  <c r="L25" i="1"/>
  <c r="O23" i="1"/>
  <c r="O23" i="2"/>
  <c r="H8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임예슬</author>
    <author>대전렌탈V1.0</author>
    <author>Kim Jin Hyuk</author>
  </authors>
  <commentList>
    <comment ref="F3" authorId="0" shapeId="0" xr:uid="{00000000-0006-0000-0000-000006000000}">
      <text>
        <r>
          <rPr>
            <b/>
            <sz val="9"/>
            <color rgb="FF000000"/>
            <rFont val="돋움"/>
            <family val="3"/>
            <charset val="129"/>
          </rPr>
          <t>주관연구개발기관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협약담당자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 xml:space="preserve">작성요망
</t>
        </r>
        <r>
          <rPr>
            <b/>
            <sz val="9"/>
            <color rgb="FF000000"/>
            <rFont val="Tahoma"/>
          </rPr>
          <t>(</t>
        </r>
        <r>
          <rPr>
            <b/>
            <sz val="9"/>
            <color rgb="FF000000"/>
            <rFont val="돋움"/>
            <family val="3"/>
            <charset val="129"/>
          </rPr>
          <t>기정원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협약담당자</t>
        </r>
        <r>
          <rPr>
            <b/>
            <sz val="9"/>
            <color rgb="FF000000"/>
            <rFont val="Tahoma"/>
          </rPr>
          <t>x)</t>
        </r>
      </text>
    </comment>
    <comment ref="C7" authorId="1" shapeId="0" xr:uid="{00000000-0006-0000-0000-000005000000}">
      <text>
        <r>
          <rPr>
            <b/>
            <sz val="9"/>
            <color rgb="FF000000"/>
            <rFont val="돋움"/>
            <family val="3"/>
            <charset val="129"/>
          </rPr>
          <t>안내된 1차년도 정부지원연구개발비 금액 작성(총 정부지원연구개발비의 절반)</t>
        </r>
      </text>
    </comment>
    <comment ref="M18" authorId="2" shapeId="0" xr:uid="{00000000-0006-0000-0000-000001000000}">
      <text>
        <r>
          <rPr>
            <b/>
            <sz val="9"/>
            <color rgb="FF000000"/>
            <rFont val="돋움"/>
            <family val="3"/>
            <charset val="129"/>
          </rPr>
          <t>필수계상항목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 xml:space="preserve">계상필요
</t>
        </r>
        <r>
          <rPr>
            <b/>
            <sz val="9"/>
            <color rgb="FF000000"/>
            <rFont val="Tahoma"/>
          </rPr>
          <t>(1</t>
        </r>
        <r>
          <rPr>
            <b/>
            <sz val="9"/>
            <color rgb="FF000000"/>
            <rFont val="돋움"/>
            <family val="3"/>
            <charset val="129"/>
          </rPr>
          <t>차년도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주관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신용평가비</t>
        </r>
        <r>
          <rPr>
            <b/>
            <sz val="9"/>
            <color rgb="FF000000"/>
            <rFont val="Tahoma"/>
          </rPr>
          <t>, 2</t>
        </r>
        <r>
          <rPr>
            <b/>
            <sz val="9"/>
            <color rgb="FF000000"/>
            <rFont val="돋움"/>
            <family val="3"/>
            <charset val="129"/>
          </rPr>
          <t>차년도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주관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기술임치비</t>
        </r>
        <r>
          <rPr>
            <b/>
            <sz val="9"/>
            <color rgb="FF000000"/>
            <rFont val="Tahoma"/>
          </rPr>
          <t>)</t>
        </r>
      </text>
    </comment>
    <comment ref="H19" authorId="1" shapeId="0" xr:uid="{00000000-0006-0000-0000-000003000000}">
      <text>
        <r>
          <rPr>
            <b/>
            <sz val="9"/>
            <color rgb="FF000000"/>
            <rFont val="돋움"/>
            <family val="3"/>
            <charset val="129"/>
          </rPr>
          <t>임차 금액만 계상 가능
(구매비용 계상시 정산시 불인정 주의)</t>
        </r>
      </text>
    </comment>
    <comment ref="J19" authorId="1" shapeId="0" xr:uid="{00000000-0006-0000-0000-000002000000}">
      <text>
        <r>
          <rPr>
            <b/>
            <sz val="9"/>
            <color rgb="FF000000"/>
            <rFont val="Tahoma"/>
          </rPr>
          <t>*</t>
        </r>
        <r>
          <rPr>
            <b/>
            <sz val="9"/>
            <color rgb="FF000000"/>
            <rFont val="돋움"/>
            <family val="3"/>
            <charset val="129"/>
          </rPr>
          <t>비목별소요명세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별도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제출이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없으므로</t>
        </r>
        <r>
          <rPr>
            <b/>
            <sz val="9"/>
            <color rgb="FF000000"/>
            <rFont val="Tahoma"/>
          </rPr>
          <t xml:space="preserve">, </t>
        </r>
        <r>
          <rPr>
            <b/>
            <sz val="9"/>
            <color rgb="FF000000"/>
            <rFont val="돋움"/>
            <family val="3"/>
            <charset val="129"/>
          </rPr>
          <t>세세목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사업비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규정은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별도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숙지하시어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개별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관리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및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집행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바랍니다</t>
        </r>
        <r>
          <rPr>
            <b/>
            <sz val="9"/>
            <color rgb="FF000000"/>
            <rFont val="Tahoma"/>
          </rPr>
          <t xml:space="preserve">.
</t>
        </r>
        <r>
          <rPr>
            <b/>
            <sz val="9"/>
            <color rgb="FF000000"/>
            <rFont val="돋움"/>
            <family val="3"/>
            <charset val="129"/>
          </rPr>
          <t xml:space="preserve">
</t>
        </r>
        <r>
          <rPr>
            <b/>
            <sz val="9"/>
            <color rgb="FF000000"/>
            <rFont val="Tahoma"/>
          </rPr>
          <t>*</t>
        </r>
        <r>
          <rPr>
            <b/>
            <sz val="9"/>
            <color rgb="FF000000"/>
            <rFont val="돋움"/>
            <family val="3"/>
            <charset val="129"/>
          </rPr>
          <t>연구활동비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內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연구과제운영비는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기관별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직접비</t>
        </r>
        <r>
          <rPr>
            <b/>
            <sz val="9"/>
            <color rgb="FF000000"/>
            <rFont val="Tahoma"/>
          </rPr>
          <t>(</t>
        </r>
        <r>
          <rPr>
            <b/>
            <sz val="9"/>
            <color rgb="FF000000"/>
            <rFont val="돋움"/>
            <family val="3"/>
            <charset val="129"/>
          </rPr>
          <t>현물포함</t>
        </r>
        <r>
          <rPr>
            <b/>
            <sz val="9"/>
            <color rgb="FF000000"/>
            <rFont val="Tahoma"/>
          </rPr>
          <t>)</t>
        </r>
        <r>
          <rPr>
            <b/>
            <sz val="9"/>
            <color rgb="FF000000"/>
            <rFont val="돋움"/>
            <family val="3"/>
            <charset val="129"/>
          </rPr>
          <t>의</t>
        </r>
        <r>
          <rPr>
            <b/>
            <sz val="9"/>
            <color rgb="FF000000"/>
            <rFont val="Tahoma"/>
          </rPr>
          <t xml:space="preserve"> 5% </t>
        </r>
        <r>
          <rPr>
            <b/>
            <sz val="9"/>
            <color rgb="FF000000"/>
            <rFont val="돋움"/>
            <family val="3"/>
            <charset val="129"/>
          </rPr>
          <t>이하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산정</t>
        </r>
        <r>
          <rPr>
            <b/>
            <sz val="9"/>
            <color rgb="FF000000"/>
            <rFont val="Tahoma"/>
          </rPr>
          <t xml:space="preserve">, </t>
        </r>
        <r>
          <rPr>
            <b/>
            <sz val="9"/>
            <color rgb="FF000000"/>
            <rFont val="돋움"/>
            <family val="3"/>
            <charset val="129"/>
          </rPr>
          <t>주관</t>
        </r>
        <r>
          <rPr>
            <b/>
            <sz val="9"/>
            <color rgb="FF000000"/>
            <rFont val="Tahoma"/>
          </rPr>
          <t>/</t>
        </r>
        <r>
          <rPr>
            <b/>
            <sz val="9"/>
            <color rgb="FF000000"/>
            <rFont val="돋움"/>
            <family val="3"/>
            <charset val="129"/>
          </rPr>
          <t>공동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양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기관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연구과제운영비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합계는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연차별</t>
        </r>
        <r>
          <rPr>
            <b/>
            <sz val="9"/>
            <color rgb="FF000000"/>
            <rFont val="Tahoma"/>
          </rPr>
          <t xml:space="preserve"> 1</t>
        </r>
        <r>
          <rPr>
            <b/>
            <sz val="9"/>
            <color rgb="FF000000"/>
            <rFont val="돋움"/>
            <family val="3"/>
            <charset val="129"/>
          </rPr>
          <t>천만원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이하여야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하며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어길시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추후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불인정하므로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주의부탁드립니다</t>
        </r>
        <r>
          <rPr>
            <b/>
            <sz val="9"/>
            <color rgb="FF000000"/>
            <rFont val="Tahoma"/>
          </rPr>
          <t>.
*</t>
        </r>
        <r>
          <rPr>
            <b/>
            <sz val="9"/>
            <color rgb="FF000000"/>
            <rFont val="돋움"/>
            <family val="3"/>
            <charset val="129"/>
          </rPr>
          <t>연구과제운영비</t>
        </r>
        <r>
          <rPr>
            <b/>
            <sz val="9"/>
            <color rgb="FF000000"/>
            <rFont val="Tahoma"/>
          </rPr>
          <t xml:space="preserve">: </t>
        </r>
        <r>
          <rPr>
            <b/>
            <sz val="9"/>
            <color rgb="FF000000"/>
            <rFont val="돋움"/>
            <family val="3"/>
            <charset val="129"/>
          </rPr>
          <t>회의비</t>
        </r>
        <r>
          <rPr>
            <b/>
            <sz val="9"/>
            <color rgb="FF000000"/>
            <rFont val="Tahoma"/>
          </rPr>
          <t xml:space="preserve">, </t>
        </r>
        <r>
          <rPr>
            <b/>
            <sz val="9"/>
            <color rgb="FF000000"/>
            <rFont val="돋움"/>
            <family val="3"/>
            <charset val="129"/>
          </rPr>
          <t>초과근무식대</t>
        </r>
        <r>
          <rPr>
            <b/>
            <sz val="9"/>
            <color rgb="FF000000"/>
            <rFont val="Tahoma"/>
          </rPr>
          <t xml:space="preserve">, </t>
        </r>
        <r>
          <rPr>
            <b/>
            <sz val="9"/>
            <color rgb="FF000000"/>
            <rFont val="돋움"/>
            <family val="3"/>
            <charset val="129"/>
          </rPr>
          <t>사무용품비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등</t>
        </r>
        <r>
          <rPr>
            <b/>
            <sz val="9"/>
            <color rgb="FF000000"/>
            <rFont val="Tahoma"/>
          </rPr>
          <t>(</t>
        </r>
        <r>
          <rPr>
            <b/>
            <sz val="9"/>
            <color rgb="FF000000"/>
            <rFont val="돋움"/>
            <family val="3"/>
            <charset val="129"/>
          </rPr>
          <t>통합규정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참고</t>
        </r>
        <r>
          <rPr>
            <b/>
            <sz val="9"/>
            <color rgb="FF000000"/>
            <rFont val="Tahoma"/>
          </rPr>
          <t>)</t>
        </r>
      </text>
    </comment>
    <comment ref="C27" authorId="1" shapeId="0" xr:uid="{00000000-0006-0000-0000-000004000000}">
      <text>
        <r>
          <rPr>
            <b/>
            <sz val="9"/>
            <color rgb="FF000000"/>
            <rFont val="돋움"/>
            <family val="3"/>
            <charset val="129"/>
          </rPr>
          <t>비영리기관 간접비고시비율 작성
* 고시비율이 없는 대학은 5%, 연구기관은 17%로 입력 요망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대전렌탈V1.0</author>
    <author>Kim Jin Hyuk</author>
    <author>TIPA</author>
  </authors>
  <commentList>
    <comment ref="F3" authorId="0" shapeId="0" xr:uid="{00000000-0006-0000-0100-000006000000}">
      <text>
        <r>
          <rPr>
            <b/>
            <sz val="9"/>
            <color rgb="FF000000"/>
            <rFont val="돋움"/>
            <family val="3"/>
            <charset val="129"/>
          </rPr>
          <t>주관연구개발기관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협약담당자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 xml:space="preserve">작성요망
</t>
        </r>
        <r>
          <rPr>
            <b/>
            <sz val="9"/>
            <color rgb="FF000000"/>
            <rFont val="Tahoma"/>
          </rPr>
          <t>(</t>
        </r>
        <r>
          <rPr>
            <b/>
            <sz val="9"/>
            <color rgb="FF000000"/>
            <rFont val="돋움"/>
            <family val="3"/>
            <charset val="129"/>
          </rPr>
          <t>기정원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협약담당자</t>
        </r>
        <r>
          <rPr>
            <b/>
            <sz val="9"/>
            <color rgb="FF000000"/>
            <rFont val="Tahoma"/>
          </rPr>
          <t>x)</t>
        </r>
      </text>
    </comment>
    <comment ref="C7" authorId="1" shapeId="0" xr:uid="{00000000-0006-0000-0100-000001000000}">
      <text>
        <r>
          <rPr>
            <b/>
            <sz val="9"/>
            <color rgb="FF000000"/>
            <rFont val="돋움"/>
            <family val="3"/>
            <charset val="129"/>
          </rPr>
          <t>안내된 1차년도 정부지원연구개발비 금액 작성(총 정부지원연구개발비의 절반)</t>
        </r>
      </text>
    </comment>
    <comment ref="M18" authorId="2" shapeId="0" xr:uid="{00000000-0006-0000-0100-000002000000}">
      <text>
        <r>
          <rPr>
            <b/>
            <sz val="9"/>
            <color rgb="FF000000"/>
            <rFont val="돋움"/>
            <family val="3"/>
            <charset val="129"/>
          </rPr>
          <t>필수계상항목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 xml:space="preserve">계상필요
</t>
        </r>
        <r>
          <rPr>
            <b/>
            <sz val="9"/>
            <color rgb="FF000000"/>
            <rFont val="Tahoma"/>
          </rPr>
          <t>(1</t>
        </r>
        <r>
          <rPr>
            <b/>
            <sz val="9"/>
            <color rgb="FF000000"/>
            <rFont val="돋움"/>
            <family val="3"/>
            <charset val="129"/>
          </rPr>
          <t>차년도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주관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신용평가비</t>
        </r>
        <r>
          <rPr>
            <b/>
            <sz val="9"/>
            <color rgb="FF000000"/>
            <rFont val="Tahoma"/>
          </rPr>
          <t>, 2</t>
        </r>
        <r>
          <rPr>
            <b/>
            <sz val="9"/>
            <color rgb="FF000000"/>
            <rFont val="돋움"/>
            <family val="3"/>
            <charset val="129"/>
          </rPr>
          <t>차년도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주관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기술임치비</t>
        </r>
        <r>
          <rPr>
            <b/>
            <sz val="9"/>
            <color rgb="FF000000"/>
            <rFont val="Tahoma"/>
          </rPr>
          <t>)</t>
        </r>
      </text>
    </comment>
    <comment ref="H19" authorId="1" shapeId="0" xr:uid="{00000000-0006-0000-0100-000003000000}">
      <text>
        <r>
          <rPr>
            <b/>
            <sz val="9"/>
            <color rgb="FF000000"/>
            <rFont val="돋움"/>
            <family val="3"/>
            <charset val="129"/>
          </rPr>
          <t>임차 금액만 계상 가능
(구매비용 계상시 정산시 불인정 주의)</t>
        </r>
      </text>
    </comment>
    <comment ref="J19" authorId="1" shapeId="0" xr:uid="{00000000-0006-0000-0100-000004000000}">
      <text>
        <r>
          <rPr>
            <b/>
            <sz val="9"/>
            <color rgb="FF000000"/>
            <rFont val="Tahoma"/>
          </rPr>
          <t>*</t>
        </r>
        <r>
          <rPr>
            <b/>
            <sz val="9"/>
            <color rgb="FF000000"/>
            <rFont val="돋움"/>
            <family val="3"/>
            <charset val="129"/>
          </rPr>
          <t>비목별소요명세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별도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제출이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없으므로</t>
        </r>
        <r>
          <rPr>
            <b/>
            <sz val="9"/>
            <color rgb="FF000000"/>
            <rFont val="Tahoma"/>
          </rPr>
          <t xml:space="preserve">, </t>
        </r>
        <r>
          <rPr>
            <b/>
            <sz val="9"/>
            <color rgb="FF000000"/>
            <rFont val="돋움"/>
            <family val="3"/>
            <charset val="129"/>
          </rPr>
          <t>세세목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사업비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규정은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별도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숙지하시어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개별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관리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및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집행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바랍니다</t>
        </r>
        <r>
          <rPr>
            <b/>
            <sz val="9"/>
            <color rgb="FF000000"/>
            <rFont val="Tahoma"/>
          </rPr>
          <t xml:space="preserve">.
</t>
        </r>
        <r>
          <rPr>
            <b/>
            <sz val="9"/>
            <color rgb="FF000000"/>
            <rFont val="돋움"/>
            <family val="3"/>
            <charset val="129"/>
          </rPr>
          <t xml:space="preserve">
</t>
        </r>
        <r>
          <rPr>
            <b/>
            <sz val="9"/>
            <color rgb="FF000000"/>
            <rFont val="Tahoma"/>
          </rPr>
          <t>*</t>
        </r>
        <r>
          <rPr>
            <b/>
            <sz val="9"/>
            <color rgb="FF000000"/>
            <rFont val="돋움"/>
            <family val="3"/>
            <charset val="129"/>
          </rPr>
          <t>연구활동비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內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연구과제운영비는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기관별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직접비</t>
        </r>
        <r>
          <rPr>
            <b/>
            <sz val="9"/>
            <color rgb="FF000000"/>
            <rFont val="Tahoma"/>
          </rPr>
          <t>(</t>
        </r>
        <r>
          <rPr>
            <b/>
            <sz val="9"/>
            <color rgb="FF000000"/>
            <rFont val="돋움"/>
            <family val="3"/>
            <charset val="129"/>
          </rPr>
          <t>현물포함</t>
        </r>
        <r>
          <rPr>
            <b/>
            <sz val="9"/>
            <color rgb="FF000000"/>
            <rFont val="Tahoma"/>
          </rPr>
          <t>)</t>
        </r>
        <r>
          <rPr>
            <b/>
            <sz val="9"/>
            <color rgb="FF000000"/>
            <rFont val="돋움"/>
            <family val="3"/>
            <charset val="129"/>
          </rPr>
          <t>의</t>
        </r>
        <r>
          <rPr>
            <b/>
            <sz val="9"/>
            <color rgb="FF000000"/>
            <rFont val="Tahoma"/>
          </rPr>
          <t xml:space="preserve"> 5% </t>
        </r>
        <r>
          <rPr>
            <b/>
            <sz val="9"/>
            <color rgb="FF000000"/>
            <rFont val="돋움"/>
            <family val="3"/>
            <charset val="129"/>
          </rPr>
          <t>이하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산정</t>
        </r>
        <r>
          <rPr>
            <b/>
            <sz val="9"/>
            <color rgb="FF000000"/>
            <rFont val="Tahoma"/>
          </rPr>
          <t xml:space="preserve">, </t>
        </r>
        <r>
          <rPr>
            <b/>
            <sz val="9"/>
            <color rgb="FF000000"/>
            <rFont val="돋움"/>
            <family val="3"/>
            <charset val="129"/>
          </rPr>
          <t>주관</t>
        </r>
        <r>
          <rPr>
            <b/>
            <sz val="9"/>
            <color rgb="FF000000"/>
            <rFont val="Tahoma"/>
          </rPr>
          <t>/</t>
        </r>
        <r>
          <rPr>
            <b/>
            <sz val="9"/>
            <color rgb="FF000000"/>
            <rFont val="돋움"/>
            <family val="3"/>
            <charset val="129"/>
          </rPr>
          <t>공동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양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기관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연구과제운영비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합계는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연차별</t>
        </r>
        <r>
          <rPr>
            <b/>
            <sz val="9"/>
            <color rgb="FF000000"/>
            <rFont val="Tahoma"/>
          </rPr>
          <t xml:space="preserve"> 1</t>
        </r>
        <r>
          <rPr>
            <b/>
            <sz val="9"/>
            <color rgb="FF000000"/>
            <rFont val="돋움"/>
            <family val="3"/>
            <charset val="129"/>
          </rPr>
          <t>천만원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이하여야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하며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어길시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추후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불인정하므로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주의부탁드립니다</t>
        </r>
        <r>
          <rPr>
            <b/>
            <sz val="9"/>
            <color rgb="FF000000"/>
            <rFont val="Tahoma"/>
          </rPr>
          <t>.
*</t>
        </r>
        <r>
          <rPr>
            <b/>
            <sz val="9"/>
            <color rgb="FF000000"/>
            <rFont val="돋움"/>
            <family val="3"/>
            <charset val="129"/>
          </rPr>
          <t>연구과제운영비</t>
        </r>
        <r>
          <rPr>
            <b/>
            <sz val="9"/>
            <color rgb="FF000000"/>
            <rFont val="Tahoma"/>
          </rPr>
          <t xml:space="preserve">: </t>
        </r>
        <r>
          <rPr>
            <b/>
            <sz val="9"/>
            <color rgb="FF000000"/>
            <rFont val="돋움"/>
            <family val="3"/>
            <charset val="129"/>
          </rPr>
          <t>회의비</t>
        </r>
        <r>
          <rPr>
            <b/>
            <sz val="9"/>
            <color rgb="FF000000"/>
            <rFont val="Tahoma"/>
          </rPr>
          <t xml:space="preserve">, </t>
        </r>
        <r>
          <rPr>
            <b/>
            <sz val="9"/>
            <color rgb="FF000000"/>
            <rFont val="돋움"/>
            <family val="3"/>
            <charset val="129"/>
          </rPr>
          <t>초과근무식대</t>
        </r>
        <r>
          <rPr>
            <b/>
            <sz val="9"/>
            <color rgb="FF000000"/>
            <rFont val="Tahoma"/>
          </rPr>
          <t xml:space="preserve">, </t>
        </r>
        <r>
          <rPr>
            <b/>
            <sz val="9"/>
            <color rgb="FF000000"/>
            <rFont val="돋움"/>
            <family val="3"/>
            <charset val="129"/>
          </rPr>
          <t>사무용품비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등</t>
        </r>
        <r>
          <rPr>
            <b/>
            <sz val="9"/>
            <color rgb="FF000000"/>
            <rFont val="Tahoma"/>
          </rPr>
          <t>(</t>
        </r>
        <r>
          <rPr>
            <b/>
            <sz val="9"/>
            <color rgb="FF000000"/>
            <rFont val="돋움"/>
            <family val="3"/>
            <charset val="129"/>
          </rPr>
          <t>통합규정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참고</t>
        </r>
        <r>
          <rPr>
            <b/>
            <sz val="9"/>
            <color rgb="FF000000"/>
            <rFont val="Tahoma"/>
          </rPr>
          <t>)
*2</t>
        </r>
        <r>
          <rPr>
            <b/>
            <sz val="9"/>
            <color rgb="FF000000"/>
            <rFont val="돋움"/>
            <family val="3"/>
            <charset val="129"/>
          </rPr>
          <t>차년도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연구활동비</t>
        </r>
        <r>
          <rPr>
            <b/>
            <sz val="9"/>
            <color rgb="FF000000"/>
            <rFont val="Tahoma"/>
          </rPr>
          <t xml:space="preserve"> &gt; </t>
        </r>
        <r>
          <rPr>
            <b/>
            <sz val="9"/>
            <color rgb="FF000000"/>
            <rFont val="돋움"/>
            <family val="3"/>
            <charset val="129"/>
          </rPr>
          <t>위탁정산비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집행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필요</t>
        </r>
        <r>
          <rPr>
            <b/>
            <sz val="9"/>
            <color rgb="FF000000"/>
            <rFont val="Tahoma"/>
          </rPr>
          <t>(</t>
        </r>
        <r>
          <rPr>
            <b/>
            <sz val="9"/>
            <color rgb="FF000000"/>
            <rFont val="돋움"/>
            <family val="3"/>
            <charset val="129"/>
          </rPr>
          <t>연구개발비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현금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규모별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비용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상이함</t>
        </r>
        <r>
          <rPr>
            <b/>
            <sz val="9"/>
            <color rgb="FF000000"/>
            <rFont val="Tahoma"/>
          </rPr>
          <t xml:space="preserve">,
 </t>
        </r>
        <r>
          <rPr>
            <b/>
            <sz val="9"/>
            <color rgb="FF000000"/>
            <rFont val="돋움"/>
            <family val="3"/>
            <charset val="129"/>
          </rPr>
          <t>안내자료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확인</t>
        </r>
        <r>
          <rPr>
            <b/>
            <sz val="9"/>
            <color rgb="FF000000"/>
            <rFont val="Tahoma"/>
          </rPr>
          <t xml:space="preserve">)
</t>
        </r>
      </text>
    </comment>
    <comment ref="C27" authorId="1" shapeId="0" xr:uid="{00000000-0006-0000-0100-000005000000}">
      <text>
        <r>
          <rPr>
            <b/>
            <sz val="9"/>
            <color rgb="FF000000"/>
            <rFont val="돋움"/>
            <family val="3"/>
            <charset val="129"/>
          </rPr>
          <t>비영리기관 간접비고시비율 작성
* 고시비율이 없는 대학은 5%, 연구기관은 17%로 입력 요망</t>
        </r>
      </text>
    </comment>
  </commentList>
</comments>
</file>

<file path=xl/sharedStrings.xml><?xml version="1.0" encoding="utf-8"?>
<sst xmlns="http://schemas.openxmlformats.org/spreadsheetml/2006/main" count="215" uniqueCount="79">
  <si>
    <t>&lt;주관연구개발기관&gt; 2차년도 기관부담연구개발비 현금&gt;현물 대체인력(신규채용 청년인력만 가능)</t>
  </si>
  <si>
    <t>&lt;주관연구개발기관&gt; 1차년도 기관부담연구개발비 현금&gt;현물 대체인력(신규채용 청년인력만 가능)</t>
  </si>
  <si>
    <t>** 현물 대체하는 경우 현물 대체 전 금액 작성(대체하지 않는 기업의 경우 작성 x)</t>
  </si>
  <si>
    <t>(기관부담연구개발비 현금)기관부담연구개발비의 10%이상 현금 부담</t>
  </si>
  <si>
    <t>주관 기관부담연구개발비 대비 비율</t>
  </si>
  <si>
    <t>협약담당자명 / 연락처(H.P)</t>
  </si>
  <si>
    <t>기관부담연구개발비 현금&gt;현물 대체</t>
  </si>
  <si>
    <t>합계(A/12*B/100*C)</t>
  </si>
  <si>
    <t>** 현물 대체하는 경우 현물 대체 후 금액 작성</t>
  </si>
  <si>
    <t>주관 연구개발비 대비 기관부담연구개발비 비율</t>
  </si>
  <si>
    <t>* 부적절 해당 내용은 반드시 확인 후 회신</t>
  </si>
  <si>
    <t>* 노랑색 칸만 작성(다른색 칸은 작성 금지)</t>
  </si>
  <si>
    <t>(기관부담연구개발비)주관기관 연구개발비의 20%이상 부담</t>
  </si>
  <si>
    <t>2차년도 기관부담연구개발비 현금&gt;현물 대체금액 합계</t>
  </si>
  <si>
    <t>주관연구개발기관</t>
  </si>
  <si>
    <t>정부지원연구개발비</t>
  </si>
  <si>
    <t>(단위: 천원)</t>
  </si>
  <si>
    <t>기관부담연구개발비</t>
  </si>
  <si>
    <t>공동연구개발기관</t>
  </si>
  <si>
    <t>연봉
(실지급액,A)</t>
  </si>
  <si>
    <t>신규채용인건비(내부)</t>
  </si>
  <si>
    <t>생년월일</t>
  </si>
  <si>
    <t>현금/현물여부</t>
  </si>
  <si>
    <t>연구수당</t>
  </si>
  <si>
    <t>해당없음</t>
  </si>
  <si>
    <t>기존/신규</t>
  </si>
  <si>
    <t>현금/현물</t>
  </si>
  <si>
    <t>대체 여부</t>
  </si>
  <si>
    <t>참여개월(C)</t>
  </si>
  <si>
    <t>대체금액 검증</t>
  </si>
  <si>
    <t>대체금액</t>
  </si>
  <si>
    <t>과제번호</t>
  </si>
  <si>
    <t>2차년도</t>
  </si>
  <si>
    <t>인건비(내부)</t>
  </si>
  <si>
    <t>연구재료비</t>
  </si>
  <si>
    <t>학생인건비</t>
  </si>
  <si>
    <t>사업비 확인</t>
  </si>
  <si>
    <t>간접비 비율</t>
  </si>
  <si>
    <t>연구수당 비율</t>
  </si>
  <si>
    <t>사업비합산x</t>
  </si>
  <si>
    <t>확인불필요</t>
  </si>
  <si>
    <t>연구활동비</t>
  </si>
  <si>
    <t>연구시설장비비</t>
  </si>
  <si>
    <t>1차년도</t>
  </si>
  <si>
    <t>행추가가능</t>
  </si>
  <si>
    <t>총 연구개발비 대비 비율</t>
  </si>
  <si>
    <t>미지급현금(사업비합산x)</t>
  </si>
  <si>
    <t>정부지원연구개발비
배분</t>
  </si>
  <si>
    <t>참여율
(인건비계상률,B)</t>
  </si>
  <si>
    <t>공동연구개발기관
간접비 고시비율(%)</t>
  </si>
  <si>
    <t>2차년도 연구개발비 조정양식(단위: 천원)</t>
  </si>
  <si>
    <t>기관부담연구개발비 현금&gt;현물 대체 여부</t>
  </si>
  <si>
    <t>1차년도 연구개발비 조정양식(단위: 천원)</t>
  </si>
  <si>
    <t>기업명</t>
  </si>
  <si>
    <t>구분</t>
  </si>
  <si>
    <t>현금</t>
  </si>
  <si>
    <t>현물</t>
  </si>
  <si>
    <t>차수</t>
  </si>
  <si>
    <t>계</t>
  </si>
  <si>
    <t>합계</t>
  </si>
  <si>
    <t>직접비</t>
  </si>
  <si>
    <t>소계</t>
  </si>
  <si>
    <t>간접비</t>
  </si>
  <si>
    <t>총계</t>
  </si>
  <si>
    <t>채용일</t>
  </si>
  <si>
    <t>-</t>
  </si>
  <si>
    <t>비율</t>
  </si>
  <si>
    <t>검증</t>
  </si>
  <si>
    <t>기관명</t>
  </si>
  <si>
    <t>성명</t>
  </si>
  <si>
    <t>연번</t>
  </si>
  <si>
    <t>xxx</t>
  </si>
  <si>
    <t>신규</t>
  </si>
  <si>
    <t>Y</t>
  </si>
  <si>
    <t>㈜보성</t>
    <phoneticPr fontId="24" type="noConversion"/>
  </si>
  <si>
    <t>한라대학교</t>
    <phoneticPr fontId="24" type="noConversion"/>
  </si>
  <si>
    <t>Y</t>
    <phoneticPr fontId="24" type="noConversion"/>
  </si>
  <si>
    <t>S3302890</t>
  </si>
  <si>
    <t>이경석/010-2768-1151</t>
    <phoneticPr fontId="2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</si>
</sst>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-* #,##0_-;\-* #,##0_-;_-* &quot;-&quot;_-;_-@_-"/>
    <numFmt numFmtId="176" formatCode="0.000%"/>
    <numFmt numFmtId="177" formatCode="0.00_ "/>
    <numFmt numFmtId="178" formatCode="#,##0.00_ "/>
    <numFmt numFmtId="179" formatCode="0_);[Red]\(0\)"/>
  </numFmts>
  <fonts count="25" x14ac:knownFonts="1">
    <font>
      <sz val="11"/>
      <color rgb="FF000000"/>
      <name val="맑은 고딕"/>
    </font>
    <font>
      <sz val="9"/>
      <color rgb="FF000000"/>
      <name val="맑은 고딕"/>
      <family val="3"/>
      <charset val="129"/>
    </font>
    <font>
      <sz val="9"/>
      <color rgb="FF000000"/>
      <name val="돋움"/>
      <family val="3"/>
      <charset val="129"/>
    </font>
    <font>
      <sz val="10"/>
      <color rgb="FF000000"/>
      <name val="맑은 고딕"/>
      <family val="3"/>
      <charset val="129"/>
    </font>
    <font>
      <b/>
      <sz val="10"/>
      <color rgb="FF0000FF"/>
      <name val="맑은 고딕"/>
      <family val="3"/>
      <charset val="129"/>
    </font>
    <font>
      <b/>
      <sz val="9"/>
      <color rgb="FF0000FF"/>
      <name val="맑은 고딕"/>
      <family val="3"/>
      <charset val="129"/>
    </font>
    <font>
      <sz val="11"/>
      <color rgb="FF0000FF"/>
      <name val="맑은 고딕"/>
      <family val="3"/>
      <charset val="129"/>
    </font>
    <font>
      <b/>
      <sz val="12"/>
      <color rgb="FFFF0000"/>
      <name val="맑은 고딕"/>
      <family val="3"/>
      <charset val="129"/>
    </font>
    <font>
      <b/>
      <sz val="9"/>
      <color rgb="FF000000"/>
      <name val="맑은 고딕"/>
      <family val="3"/>
      <charset val="129"/>
    </font>
    <font>
      <b/>
      <sz val="11"/>
      <color rgb="FF0000FF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b/>
      <sz val="9"/>
      <color rgb="FF3003ED"/>
      <name val="맑은 고딕"/>
      <family val="3"/>
      <charset val="129"/>
    </font>
    <font>
      <b/>
      <u/>
      <sz val="9"/>
      <color rgb="FFFF0000"/>
      <name val="맑은 고딕"/>
      <family val="3"/>
      <charset val="129"/>
    </font>
    <font>
      <b/>
      <sz val="12"/>
      <color rgb="FF0000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b/>
      <sz val="9"/>
      <color rgb="FFFF0000"/>
      <name val="맑은 고딕"/>
      <family val="3"/>
      <charset val="129"/>
    </font>
    <font>
      <sz val="9"/>
      <color rgb="FF0000FF"/>
      <name val="맑은 고딕"/>
      <family val="3"/>
      <charset val="129"/>
    </font>
    <font>
      <i/>
      <sz val="9"/>
      <color rgb="FF0000FF"/>
      <name val="맑은 고딕"/>
      <family val="3"/>
      <charset val="129"/>
    </font>
    <font>
      <b/>
      <sz val="9"/>
      <color rgb="FF000000"/>
      <name val="돋움"/>
      <family val="3"/>
      <charset val="129"/>
    </font>
    <font>
      <b/>
      <i/>
      <sz val="9"/>
      <color rgb="FFFF0000"/>
      <name val="돋움"/>
      <family val="3"/>
      <charset val="129"/>
    </font>
    <font>
      <b/>
      <sz val="18"/>
      <color rgb="FF000000"/>
      <name val="맑은 고딕"/>
      <family val="3"/>
      <charset val="129"/>
    </font>
    <font>
      <b/>
      <sz val="11"/>
      <color rgb="FFFF0000"/>
      <name val="맑은 고딕"/>
      <family val="3"/>
      <charset val="129"/>
    </font>
    <font>
      <b/>
      <sz val="9"/>
      <color rgb="FF000000"/>
      <name val="Tahoma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D7DDE4"/>
        <bgColor indexed="64"/>
      </patternFill>
    </fill>
    <fill>
      <patternFill patternType="solid">
        <fgColor rgb="FFFBE5D7"/>
        <bgColor indexed="64"/>
      </patternFill>
    </fill>
    <fill>
      <patternFill patternType="solid">
        <fgColor rgb="FFF4B184"/>
        <bgColor indexed="64"/>
      </patternFill>
    </fill>
    <fill>
      <patternFill patternType="solid">
        <fgColor rgb="FFF8CBAC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C9C9C9"/>
        <bgColor indexed="64"/>
      </patternFill>
    </fill>
    <fill>
      <patternFill patternType="solid">
        <fgColor rgb="FFC6E0B3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23" fillId="0" borderId="0">
      <alignment vertical="center"/>
    </xf>
    <xf numFmtId="9" fontId="23" fillId="0" borderId="0">
      <alignment vertical="center"/>
    </xf>
  </cellStyleXfs>
  <cellXfs count="182">
    <xf numFmtId="0" fontId="0" fillId="0" borderId="0" xfId="0" applyNumberFormat="1">
      <alignment vertical="center"/>
    </xf>
    <xf numFmtId="0" fontId="3" fillId="3" borderId="8" xfId="0" applyNumberFormat="1" applyFont="1" applyFill="1" applyBorder="1" applyAlignment="1">
      <alignment horizontal="center" vertical="center" wrapText="1"/>
    </xf>
    <xf numFmtId="0" fontId="3" fillId="3" borderId="11" xfId="0" applyNumberFormat="1" applyFont="1" applyFill="1" applyBorder="1" applyAlignment="1">
      <alignment horizontal="center" vertical="center"/>
    </xf>
    <xf numFmtId="0" fontId="3" fillId="3" borderId="3" xfId="0" applyNumberFormat="1" applyFont="1" applyFill="1" applyBorder="1" applyAlignment="1">
      <alignment horizontal="center" vertical="center"/>
    </xf>
    <xf numFmtId="0" fontId="3" fillId="3" borderId="27" xfId="0" applyNumberFormat="1" applyFont="1" applyFill="1" applyBorder="1" applyAlignment="1">
      <alignment horizontal="center" vertical="center"/>
    </xf>
    <xf numFmtId="0" fontId="3" fillId="3" borderId="2" xfId="0" applyNumberFormat="1" applyFont="1" applyFill="1" applyBorder="1" applyAlignment="1">
      <alignment horizontal="center" vertical="center"/>
    </xf>
    <xf numFmtId="0" fontId="10" fillId="0" borderId="0" xfId="0" applyNumberFormat="1" applyFont="1" applyFill="1" applyBorder="1" applyAlignment="1">
      <alignment horizontal="center" vertical="center"/>
    </xf>
    <xf numFmtId="0" fontId="0" fillId="0" borderId="4" xfId="0" applyNumberFormat="1" applyBorder="1" applyAlignment="1">
      <alignment horizontal="center" vertical="center"/>
    </xf>
    <xf numFmtId="0" fontId="0" fillId="0" borderId="7" xfId="0" applyNumberFormat="1" applyBorder="1" applyAlignment="1">
      <alignment horizontal="center" vertical="center"/>
    </xf>
    <xf numFmtId="0" fontId="1" fillId="5" borderId="26" xfId="0" applyNumberFormat="1" applyFont="1" applyFill="1" applyBorder="1" applyAlignment="1">
      <alignment horizontal="center" vertical="center"/>
    </xf>
    <xf numFmtId="0" fontId="1" fillId="5" borderId="25" xfId="0" applyNumberFormat="1" applyFont="1" applyFill="1" applyBorder="1" applyAlignment="1">
      <alignment horizontal="center" vertical="center" wrapText="1"/>
    </xf>
    <xf numFmtId="0" fontId="8" fillId="0" borderId="0" xfId="0" applyNumberFormat="1" applyFont="1" applyBorder="1" applyAlignment="1">
      <alignment vertical="center"/>
    </xf>
    <xf numFmtId="0" fontId="8" fillId="0" borderId="0" xfId="0" applyNumberFormat="1" applyFont="1" applyFill="1" applyBorder="1" applyAlignment="1">
      <alignment vertical="center"/>
    </xf>
    <xf numFmtId="0" fontId="1" fillId="0" borderId="0" xfId="0" applyNumberFormat="1" applyFont="1">
      <alignment vertical="center"/>
    </xf>
    <xf numFmtId="0" fontId="2" fillId="0" borderId="0" xfId="0" applyNumberFormat="1" applyFont="1" applyBorder="1" applyAlignment="1">
      <alignment horizontal="right" vertical="center"/>
    </xf>
    <xf numFmtId="0" fontId="1" fillId="0" borderId="1" xfId="0" applyNumberFormat="1" applyFont="1" applyBorder="1" applyAlignment="1">
      <alignment horizontal="center" vertical="center"/>
    </xf>
    <xf numFmtId="0" fontId="1" fillId="2" borderId="1" xfId="1" applyNumberFormat="1" applyFont="1" applyFill="1" applyBorder="1" applyAlignment="1">
      <alignment horizontal="center" vertical="center"/>
    </xf>
    <xf numFmtId="41" fontId="1" fillId="2" borderId="1" xfId="1" applyNumberFormat="1" applyFont="1" applyFill="1" applyBorder="1" applyAlignment="1">
      <alignment horizontal="center" vertical="center"/>
    </xf>
    <xf numFmtId="0" fontId="1" fillId="0" borderId="0" xfId="0" applyNumberFormat="1" applyFont="1" applyBorder="1" applyAlignment="1">
      <alignment horizontal="center" vertical="center"/>
    </xf>
    <xf numFmtId="41" fontId="1" fillId="2" borderId="1" xfId="1" applyNumberFormat="1" applyFont="1" applyFill="1" applyBorder="1">
      <alignment vertical="center"/>
    </xf>
    <xf numFmtId="0" fontId="1" fillId="0" borderId="2" xfId="0" applyNumberFormat="1" applyFont="1" applyBorder="1" applyAlignment="1">
      <alignment horizontal="center" vertical="center"/>
    </xf>
    <xf numFmtId="0" fontId="1" fillId="3" borderId="3" xfId="0" applyNumberFormat="1" applyFont="1" applyFill="1" applyBorder="1" applyAlignment="1">
      <alignment horizontal="center" vertical="center"/>
    </xf>
    <xf numFmtId="0" fontId="1" fillId="3" borderId="1" xfId="1" applyNumberFormat="1" applyFont="1" applyFill="1" applyBorder="1" applyAlignment="1">
      <alignment horizontal="center" vertical="center"/>
    </xf>
    <xf numFmtId="0" fontId="0" fillId="0" borderId="4" xfId="0" applyNumberFormat="1" applyBorder="1" applyAlignment="1">
      <alignment horizontal="center" vertical="center"/>
    </xf>
    <xf numFmtId="0" fontId="3" fillId="0" borderId="0" xfId="0" applyNumberFormat="1" applyFont="1">
      <alignment vertical="center"/>
    </xf>
    <xf numFmtId="0" fontId="0" fillId="0" borderId="0" xfId="0" applyNumberFormat="1" applyFill="1" applyBorder="1" applyAlignment="1">
      <alignment horizontal="center" vertical="center"/>
    </xf>
    <xf numFmtId="41" fontId="0" fillId="0" borderId="0" xfId="1" applyNumberFormat="1" applyFont="1" applyFill="1" applyBorder="1" applyAlignment="1">
      <alignment horizontal="center" vertical="center"/>
    </xf>
    <xf numFmtId="41" fontId="0" fillId="2" borderId="5" xfId="1" applyNumberFormat="1" applyFont="1" applyFill="1" applyBorder="1" applyAlignment="1">
      <alignment horizontal="center" vertical="center"/>
    </xf>
    <xf numFmtId="41" fontId="4" fillId="0" borderId="0" xfId="1" applyNumberFormat="1" applyFont="1" applyFill="1" applyBorder="1" applyAlignment="1">
      <alignment horizontal="center" vertical="center"/>
    </xf>
    <xf numFmtId="0" fontId="1" fillId="4" borderId="6" xfId="1" applyNumberFormat="1" applyFont="1" applyFill="1" applyBorder="1" applyAlignment="1">
      <alignment horizontal="center" vertical="center"/>
    </xf>
    <xf numFmtId="41" fontId="1" fillId="2" borderId="3" xfId="1" applyNumberFormat="1" applyFont="1" applyFill="1" applyBorder="1">
      <alignment vertical="center"/>
    </xf>
    <xf numFmtId="41" fontId="1" fillId="4" borderId="3" xfId="1" applyNumberFormat="1" applyFont="1" applyFill="1" applyBorder="1">
      <alignment vertical="center"/>
    </xf>
    <xf numFmtId="41" fontId="1" fillId="2" borderId="1" xfId="1" applyNumberFormat="1" applyFont="1" applyFill="1" applyBorder="1">
      <alignment vertical="center"/>
    </xf>
    <xf numFmtId="41" fontId="1" fillId="4" borderId="1" xfId="1" applyNumberFormat="1" applyFont="1" applyFill="1" applyBorder="1">
      <alignment vertical="center"/>
    </xf>
    <xf numFmtId="41" fontId="1" fillId="4" borderId="6" xfId="1" applyNumberFormat="1" applyFont="1" applyFill="1" applyBorder="1">
      <alignment vertical="center"/>
    </xf>
    <xf numFmtId="41" fontId="5" fillId="5" borderId="7" xfId="1" applyNumberFormat="1" applyFont="1" applyFill="1" applyBorder="1" applyAlignment="1">
      <alignment horizontal="center" vertical="center"/>
    </xf>
    <xf numFmtId="41" fontId="5" fillId="5" borderId="2" xfId="1" applyNumberFormat="1" applyFont="1" applyFill="1" applyBorder="1" applyAlignment="1">
      <alignment horizontal="center" vertical="center"/>
    </xf>
    <xf numFmtId="9" fontId="5" fillId="5" borderId="3" xfId="2" applyNumberFormat="1" applyFont="1" applyFill="1" applyBorder="1" applyAlignment="1">
      <alignment horizontal="center" vertical="center"/>
    </xf>
    <xf numFmtId="0" fontId="5" fillId="5" borderId="8" xfId="0" applyNumberFormat="1" applyFont="1" applyFill="1" applyBorder="1" applyAlignment="1">
      <alignment horizontal="center" vertical="center"/>
    </xf>
    <xf numFmtId="176" fontId="5" fillId="5" borderId="1" xfId="2" applyNumberFormat="1" applyFont="1" applyFill="1" applyBorder="1" applyAlignment="1">
      <alignment horizontal="center" vertical="center"/>
    </xf>
    <xf numFmtId="10" fontId="5" fillId="5" borderId="9" xfId="2" applyNumberFormat="1" applyFont="1" applyFill="1" applyBorder="1" applyAlignment="1">
      <alignment horizontal="center" vertical="center"/>
    </xf>
    <xf numFmtId="41" fontId="5" fillId="5" borderId="4" xfId="1" applyNumberFormat="1" applyFont="1" applyFill="1" applyBorder="1" applyAlignment="1">
      <alignment horizontal="center" vertical="center"/>
    </xf>
    <xf numFmtId="41" fontId="5" fillId="5" borderId="6" xfId="1" applyNumberFormat="1" applyFont="1" applyFill="1" applyBorder="1" applyAlignment="1">
      <alignment horizontal="center" vertical="center"/>
    </xf>
    <xf numFmtId="0" fontId="5" fillId="5" borderId="5" xfId="0" applyNumberFormat="1" applyFont="1" applyFill="1" applyBorder="1" applyAlignment="1">
      <alignment horizontal="center" vertical="center"/>
    </xf>
    <xf numFmtId="10" fontId="5" fillId="5" borderId="1" xfId="2" applyNumberFormat="1" applyFont="1" applyFill="1" applyBorder="1" applyAlignment="1">
      <alignment horizontal="center" vertical="center"/>
    </xf>
    <xf numFmtId="0" fontId="6" fillId="5" borderId="10" xfId="0" applyNumberFormat="1" applyFont="1" applyFill="1" applyBorder="1" applyAlignment="1">
      <alignment horizontal="center" vertical="center"/>
    </xf>
    <xf numFmtId="0" fontId="0" fillId="0" borderId="0" xfId="0" applyNumberFormat="1" applyFill="1" applyBorder="1">
      <alignment vertical="center"/>
    </xf>
    <xf numFmtId="41" fontId="1" fillId="0" borderId="0" xfId="1" applyNumberFormat="1" applyFont="1" applyFill="1" applyBorder="1" applyAlignment="1">
      <alignment horizontal="center" vertical="center"/>
    </xf>
    <xf numFmtId="0" fontId="7" fillId="0" borderId="0" xfId="0" applyNumberFormat="1" applyFont="1" applyAlignment="1">
      <alignment horizontal="left" vertical="center"/>
    </xf>
    <xf numFmtId="0" fontId="8" fillId="6" borderId="1" xfId="0" applyNumberFormat="1" applyFont="1" applyFill="1" applyBorder="1" applyAlignment="1">
      <alignment horizontal="center" vertical="center" wrapText="1"/>
    </xf>
    <xf numFmtId="0" fontId="8" fillId="6" borderId="1" xfId="0" applyNumberFormat="1" applyFont="1" applyFill="1" applyBorder="1" applyAlignment="1">
      <alignment horizontal="center" vertical="center"/>
    </xf>
    <xf numFmtId="41" fontId="1" fillId="4" borderId="8" xfId="1" applyNumberFormat="1" applyFont="1" applyFill="1" applyBorder="1">
      <alignment vertical="center"/>
    </xf>
    <xf numFmtId="41" fontId="1" fillId="4" borderId="9" xfId="1" applyNumberFormat="1" applyFont="1" applyFill="1" applyBorder="1">
      <alignment vertical="center"/>
    </xf>
    <xf numFmtId="41" fontId="1" fillId="4" borderId="5" xfId="1" applyNumberFormat="1" applyFont="1" applyFill="1" applyBorder="1">
      <alignment vertical="center"/>
    </xf>
    <xf numFmtId="0" fontId="3" fillId="3" borderId="11" xfId="0" applyNumberFormat="1" applyFont="1" applyFill="1" applyBorder="1" applyAlignment="1">
      <alignment horizontal="center" vertical="center"/>
    </xf>
    <xf numFmtId="0" fontId="1" fillId="0" borderId="7" xfId="0" applyNumberFormat="1" applyFont="1" applyBorder="1" applyAlignment="1">
      <alignment horizontal="center" vertical="center"/>
    </xf>
    <xf numFmtId="0" fontId="1" fillId="0" borderId="4" xfId="0" applyNumberFormat="1" applyFont="1" applyBorder="1" applyAlignment="1">
      <alignment horizontal="center" vertical="center"/>
    </xf>
    <xf numFmtId="0" fontId="1" fillId="3" borderId="1" xfId="0" applyNumberFormat="1" applyFont="1" applyFill="1" applyBorder="1" applyAlignment="1">
      <alignment horizontal="center" vertical="center"/>
    </xf>
    <xf numFmtId="0" fontId="0" fillId="0" borderId="0" xfId="0" applyNumberFormat="1" applyBorder="1">
      <alignment vertical="center"/>
    </xf>
    <xf numFmtId="9" fontId="9" fillId="0" borderId="0" xfId="2" applyNumberFormat="1" applyFont="1" applyFill="1" applyBorder="1" applyAlignment="1">
      <alignment horizontal="center" vertical="center"/>
    </xf>
    <xf numFmtId="0" fontId="9" fillId="0" borderId="0" xfId="0" applyNumberFormat="1" applyFont="1" applyFill="1" applyBorder="1" applyAlignment="1">
      <alignment horizontal="center" vertical="center"/>
    </xf>
    <xf numFmtId="0" fontId="10" fillId="5" borderId="12" xfId="0" applyNumberFormat="1" applyFont="1" applyFill="1" applyBorder="1" applyAlignment="1">
      <alignment horizontal="center" vertical="center"/>
    </xf>
    <xf numFmtId="41" fontId="4" fillId="5" borderId="13" xfId="1" applyNumberFormat="1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0" fontId="0" fillId="0" borderId="0" xfId="0" applyNumberFormat="1" applyFill="1">
      <alignment vertical="center"/>
    </xf>
    <xf numFmtId="0" fontId="2" fillId="0" borderId="0" xfId="0" applyNumberFormat="1" applyFont="1" applyFill="1" applyBorder="1" applyAlignment="1">
      <alignment horizontal="right" vertical="center"/>
    </xf>
    <xf numFmtId="41" fontId="2" fillId="0" borderId="0" xfId="1" applyNumberFormat="1" applyFont="1" applyFill="1" applyBorder="1" applyAlignment="1">
      <alignment horizontal="center" vertical="center"/>
    </xf>
    <xf numFmtId="177" fontId="5" fillId="5" borderId="1" xfId="0" applyNumberFormat="1" applyFont="1" applyFill="1" applyBorder="1" applyAlignment="1">
      <alignment horizontal="center" vertical="center" shrinkToFit="1"/>
    </xf>
    <xf numFmtId="177" fontId="5" fillId="5" borderId="1" xfId="0" applyNumberFormat="1" applyFont="1" applyFill="1" applyBorder="1" applyAlignment="1">
      <alignment horizontal="center" vertical="center"/>
    </xf>
    <xf numFmtId="0" fontId="0" fillId="0" borderId="0" xfId="0" applyNumberFormat="1" applyFill="1" applyBorder="1" applyAlignment="1">
      <alignment vertical="center"/>
    </xf>
    <xf numFmtId="0" fontId="8" fillId="0" borderId="0" xfId="0" applyNumberFormat="1" applyFont="1" applyFill="1" applyBorder="1" applyAlignment="1">
      <alignment horizontal="center" vertical="center"/>
    </xf>
    <xf numFmtId="177" fontId="5" fillId="5" borderId="3" xfId="0" applyNumberFormat="1" applyFont="1" applyFill="1" applyBorder="1" applyAlignment="1">
      <alignment horizontal="center" vertical="center" shrinkToFit="1"/>
    </xf>
    <xf numFmtId="0" fontId="11" fillId="5" borderId="8" xfId="0" applyNumberFormat="1" applyFont="1" applyFill="1" applyBorder="1" applyAlignment="1">
      <alignment horizontal="center" vertical="center" shrinkToFit="1"/>
    </xf>
    <xf numFmtId="0" fontId="5" fillId="5" borderId="9" xfId="0" applyNumberFormat="1" applyFont="1" applyFill="1" applyBorder="1" applyAlignment="1">
      <alignment horizontal="center" vertical="center"/>
    </xf>
    <xf numFmtId="0" fontId="8" fillId="5" borderId="6" xfId="0" applyNumberFormat="1" applyFont="1" applyFill="1" applyBorder="1" applyAlignment="1">
      <alignment horizontal="center" vertical="center"/>
    </xf>
    <xf numFmtId="178" fontId="5" fillId="5" borderId="6" xfId="0" applyNumberFormat="1" applyFont="1" applyFill="1" applyBorder="1" applyAlignment="1">
      <alignment horizontal="center" vertical="center"/>
    </xf>
    <xf numFmtId="41" fontId="5" fillId="5" borderId="2" xfId="0" applyNumberFormat="1" applyFont="1" applyFill="1" applyBorder="1" applyAlignment="1">
      <alignment horizontal="center" vertical="center"/>
    </xf>
    <xf numFmtId="0" fontId="5" fillId="5" borderId="7" xfId="0" applyNumberFormat="1" applyFont="1" applyFill="1" applyBorder="1" applyAlignment="1">
      <alignment horizontal="center" vertical="center"/>
    </xf>
    <xf numFmtId="0" fontId="5" fillId="5" borderId="4" xfId="0" applyNumberFormat="1" applyFont="1" applyFill="1" applyBorder="1" applyAlignment="1">
      <alignment horizontal="center" vertical="center"/>
    </xf>
    <xf numFmtId="41" fontId="1" fillId="4" borderId="9" xfId="1" applyNumberFormat="1" applyFont="1" applyFill="1" applyBorder="1" applyAlignment="1">
      <alignment horizontal="center" vertical="center"/>
    </xf>
    <xf numFmtId="0" fontId="1" fillId="0" borderId="14" xfId="0" applyNumberFormat="1" applyFont="1" applyBorder="1" applyAlignment="1">
      <alignment horizontal="center" vertical="center" wrapText="1"/>
    </xf>
    <xf numFmtId="10" fontId="0" fillId="2" borderId="15" xfId="0" applyNumberFormat="1" applyFill="1" applyBorder="1">
      <alignment vertical="center"/>
    </xf>
    <xf numFmtId="41" fontId="1" fillId="7" borderId="1" xfId="1" applyNumberFormat="1" applyFont="1" applyFill="1" applyBorder="1" applyAlignment="1">
      <alignment horizontal="center" vertical="center"/>
    </xf>
    <xf numFmtId="41" fontId="1" fillId="7" borderId="3" xfId="1" applyNumberFormat="1" applyFont="1" applyFill="1" applyBorder="1" applyAlignment="1">
      <alignment vertical="center"/>
    </xf>
    <xf numFmtId="41" fontId="1" fillId="7" borderId="1" xfId="1" applyNumberFormat="1" applyFont="1" applyFill="1" applyBorder="1" applyAlignment="1">
      <alignment vertical="center"/>
    </xf>
    <xf numFmtId="41" fontId="1" fillId="7" borderId="1" xfId="1" applyNumberFormat="1" applyFont="1" applyFill="1" applyBorder="1">
      <alignment vertical="center"/>
    </xf>
    <xf numFmtId="41" fontId="1" fillId="7" borderId="1" xfId="1" applyNumberFormat="1" applyFont="1" applyFill="1" applyBorder="1" applyAlignment="1">
      <alignment horizontal="center" vertical="center"/>
    </xf>
    <xf numFmtId="0" fontId="1" fillId="7" borderId="1" xfId="1" applyNumberFormat="1" applyFont="1" applyFill="1" applyBorder="1" applyAlignment="1">
      <alignment horizontal="center" vertical="center"/>
    </xf>
    <xf numFmtId="0" fontId="8" fillId="0" borderId="16" xfId="0" applyNumberFormat="1" applyFont="1" applyFill="1" applyBorder="1" applyAlignment="1">
      <alignment horizontal="center" vertical="center"/>
    </xf>
    <xf numFmtId="0" fontId="8" fillId="0" borderId="17" xfId="0" applyNumberFormat="1" applyFont="1" applyFill="1" applyBorder="1" applyAlignment="1">
      <alignment horizontal="center" vertical="center"/>
    </xf>
    <xf numFmtId="178" fontId="5" fillId="0" borderId="0" xfId="0" applyNumberFormat="1" applyFont="1" applyFill="1" applyBorder="1" applyAlignment="1">
      <alignment horizontal="center" vertical="center"/>
    </xf>
    <xf numFmtId="0" fontId="5" fillId="0" borderId="0" xfId="0" applyNumberFormat="1" applyFont="1" applyFill="1" applyBorder="1" applyAlignment="1">
      <alignment horizontal="center" vertical="center"/>
    </xf>
    <xf numFmtId="41" fontId="2" fillId="4" borderId="9" xfId="1" applyNumberFormat="1" applyFont="1" applyFill="1" applyBorder="1" applyAlignment="1">
      <alignment horizontal="center" vertical="center"/>
    </xf>
    <xf numFmtId="0" fontId="1" fillId="4" borderId="4" xfId="0" applyNumberFormat="1" applyFont="1" applyFill="1" applyBorder="1" applyAlignment="1">
      <alignment horizontal="center" vertical="center"/>
    </xf>
    <xf numFmtId="0" fontId="1" fillId="4" borderId="6" xfId="0" applyNumberFormat="1" applyFont="1" applyFill="1" applyBorder="1" applyAlignment="1">
      <alignment horizontal="center" vertical="center"/>
    </xf>
    <xf numFmtId="41" fontId="1" fillId="4" borderId="6" xfId="1" applyNumberFormat="1" applyFont="1" applyFill="1" applyBorder="1" applyAlignment="1">
      <alignment horizontal="center" vertical="center"/>
    </xf>
    <xf numFmtId="41" fontId="1" fillId="5" borderId="5" xfId="1" applyNumberFormat="1" applyFont="1" applyFill="1" applyBorder="1" applyAlignment="1">
      <alignment horizontal="center" vertical="center"/>
    </xf>
    <xf numFmtId="0" fontId="12" fillId="0" borderId="0" xfId="0" applyNumberFormat="1" applyFont="1" applyAlignment="1">
      <alignment horizontal="right" vertical="center"/>
    </xf>
    <xf numFmtId="41" fontId="1" fillId="0" borderId="18" xfId="1" applyNumberFormat="1" applyFont="1" applyFill="1" applyBorder="1" applyAlignment="1">
      <alignment horizontal="center" vertical="center"/>
    </xf>
    <xf numFmtId="41" fontId="1" fillId="0" borderId="19" xfId="1" applyNumberFormat="1" applyFont="1" applyFill="1" applyBorder="1" applyAlignment="1">
      <alignment horizontal="center" vertical="center"/>
    </xf>
    <xf numFmtId="0" fontId="13" fillId="0" borderId="0" xfId="0" applyNumberFormat="1" applyFont="1" applyAlignment="1">
      <alignment horizontal="left" vertical="center"/>
    </xf>
    <xf numFmtId="0" fontId="1" fillId="0" borderId="1" xfId="0" applyNumberFormat="1" applyFont="1" applyBorder="1">
      <alignment vertical="center"/>
    </xf>
    <xf numFmtId="0" fontId="8" fillId="6" borderId="1" xfId="0" applyNumberFormat="1" applyFont="1" applyFill="1" applyBorder="1" applyAlignment="1">
      <alignment horizontal="center" vertical="center" wrapText="1"/>
    </xf>
    <xf numFmtId="0" fontId="8" fillId="6" borderId="1" xfId="0" applyNumberFormat="1" applyFont="1" applyFill="1" applyBorder="1" applyAlignment="1">
      <alignment horizontal="center" vertical="center"/>
    </xf>
    <xf numFmtId="0" fontId="5" fillId="6" borderId="1" xfId="0" applyNumberFormat="1" applyFont="1" applyFill="1" applyBorder="1" applyAlignment="1">
      <alignment horizontal="center" vertical="center"/>
    </xf>
    <xf numFmtId="0" fontId="5" fillId="6" borderId="1" xfId="0" applyNumberFormat="1" applyFont="1" applyFill="1" applyBorder="1" applyAlignment="1">
      <alignment horizontal="center" vertical="center"/>
    </xf>
    <xf numFmtId="0" fontId="14" fillId="0" borderId="0" xfId="0" applyNumberFormat="1" applyFont="1" applyAlignment="1">
      <alignment horizontal="right"/>
    </xf>
    <xf numFmtId="0" fontId="15" fillId="0" borderId="0" xfId="0" applyNumberFormat="1" applyFont="1" applyFill="1" applyBorder="1" applyAlignment="1">
      <alignment vertical="center"/>
    </xf>
    <xf numFmtId="0" fontId="1" fillId="3" borderId="9" xfId="0" applyNumberFormat="1" applyFont="1" applyFill="1" applyBorder="1" applyAlignment="1">
      <alignment horizontal="center" vertical="center"/>
    </xf>
    <xf numFmtId="41" fontId="1" fillId="2" borderId="9" xfId="1" applyNumberFormat="1" applyFont="1" applyFill="1" applyBorder="1" applyAlignment="1">
      <alignment horizontal="center" vertical="center"/>
    </xf>
    <xf numFmtId="0" fontId="1" fillId="7" borderId="9" xfId="1" applyNumberFormat="1" applyFont="1" applyFill="1" applyBorder="1" applyAlignment="1">
      <alignment horizontal="center" vertical="center"/>
    </xf>
    <xf numFmtId="0" fontId="16" fillId="5" borderId="6" xfId="0" applyNumberFormat="1" applyFont="1" applyFill="1" applyBorder="1">
      <alignment vertical="center"/>
    </xf>
    <xf numFmtId="0" fontId="16" fillId="5" borderId="5" xfId="0" applyNumberFormat="1" applyFont="1" applyFill="1" applyBorder="1">
      <alignment vertical="center"/>
    </xf>
    <xf numFmtId="0" fontId="17" fillId="2" borderId="1" xfId="0" applyNumberFormat="1" applyFont="1" applyFill="1" applyBorder="1" applyAlignment="1">
      <alignment horizontal="center" vertical="center"/>
    </xf>
    <xf numFmtId="14" fontId="17" fillId="2" borderId="20" xfId="0" applyNumberFormat="1" applyFont="1" applyFill="1" applyBorder="1" applyAlignment="1">
      <alignment horizontal="center" vertical="center"/>
    </xf>
    <xf numFmtId="14" fontId="17" fillId="2" borderId="1" xfId="0" applyNumberFormat="1" applyFont="1" applyFill="1" applyBorder="1" applyAlignment="1">
      <alignment horizontal="center" vertical="center"/>
    </xf>
    <xf numFmtId="179" fontId="17" fillId="2" borderId="1" xfId="1" applyNumberFormat="1" applyFont="1" applyFill="1" applyBorder="1" applyAlignment="1">
      <alignment horizontal="center" vertical="center"/>
    </xf>
    <xf numFmtId="0" fontId="17" fillId="0" borderId="1" xfId="0" applyNumberFormat="1" applyFont="1" applyFill="1" applyBorder="1" applyAlignment="1">
      <alignment horizontal="center" vertical="center"/>
    </xf>
    <xf numFmtId="0" fontId="18" fillId="0" borderId="0" xfId="0" applyNumberFormat="1" applyFont="1" applyFill="1" applyBorder="1" applyAlignment="1">
      <alignment vertical="center"/>
    </xf>
    <xf numFmtId="0" fontId="18" fillId="7" borderId="14" xfId="0" applyNumberFormat="1" applyFont="1" applyFill="1" applyBorder="1" applyAlignment="1">
      <alignment horizontal="center" vertical="center"/>
    </xf>
    <xf numFmtId="0" fontId="2" fillId="2" borderId="21" xfId="0" applyNumberFormat="1" applyFont="1" applyFill="1" applyBorder="1" applyAlignment="1">
      <alignment vertical="center"/>
    </xf>
    <xf numFmtId="0" fontId="18" fillId="7" borderId="22" xfId="0" applyNumberFormat="1" applyFont="1" applyFill="1" applyBorder="1" applyAlignment="1">
      <alignment horizontal="center" vertical="center"/>
    </xf>
    <xf numFmtId="0" fontId="18" fillId="7" borderId="23" xfId="0" applyNumberFormat="1" applyFont="1" applyFill="1" applyBorder="1" applyAlignment="1">
      <alignment horizontal="center" vertical="center"/>
    </xf>
    <xf numFmtId="0" fontId="18" fillId="2" borderId="21" xfId="0" applyNumberFormat="1" applyFont="1" applyFill="1" applyBorder="1" applyAlignment="1">
      <alignment vertical="center"/>
    </xf>
    <xf numFmtId="0" fontId="18" fillId="2" borderId="24" xfId="0" applyNumberFormat="1" applyFont="1" applyFill="1" applyBorder="1" applyAlignment="1">
      <alignment vertical="center"/>
    </xf>
    <xf numFmtId="0" fontId="19" fillId="2" borderId="21" xfId="0" applyNumberFormat="1" applyFont="1" applyFill="1" applyBorder="1" applyAlignment="1">
      <alignment horizontal="center" vertical="center"/>
    </xf>
    <xf numFmtId="0" fontId="16" fillId="8" borderId="1" xfId="0" applyNumberFormat="1" applyFont="1" applyFill="1" applyBorder="1" applyAlignment="1">
      <alignment horizontal="center" vertical="center"/>
    </xf>
    <xf numFmtId="0" fontId="3" fillId="3" borderId="28" xfId="0" applyNumberFormat="1" applyFont="1" applyFill="1" applyBorder="1" applyAlignment="1">
      <alignment horizontal="center" vertical="center"/>
    </xf>
    <xf numFmtId="0" fontId="3" fillId="3" borderId="29" xfId="0" applyNumberFormat="1" applyFont="1" applyFill="1" applyBorder="1" applyAlignment="1">
      <alignment horizontal="center" vertical="center"/>
    </xf>
    <xf numFmtId="0" fontId="3" fillId="3" borderId="17" xfId="0" applyNumberFormat="1" applyFont="1" applyFill="1" applyBorder="1" applyAlignment="1">
      <alignment horizontal="center" vertical="center"/>
    </xf>
    <xf numFmtId="0" fontId="1" fillId="3" borderId="3" xfId="0" applyNumberFormat="1" applyFont="1" applyFill="1" applyBorder="1" applyAlignment="1">
      <alignment horizontal="center" vertical="center"/>
    </xf>
    <xf numFmtId="0" fontId="2" fillId="3" borderId="8" xfId="0" applyNumberFormat="1" applyFont="1" applyFill="1" applyBorder="1" applyAlignment="1">
      <alignment horizontal="center" vertical="center"/>
    </xf>
    <xf numFmtId="0" fontId="2" fillId="3" borderId="9" xfId="0" applyNumberFormat="1" applyFont="1" applyFill="1" applyBorder="1" applyAlignment="1">
      <alignment horizontal="center" vertical="center"/>
    </xf>
    <xf numFmtId="0" fontId="15" fillId="0" borderId="0" xfId="0" applyNumberFormat="1" applyFont="1" applyFill="1" applyBorder="1" applyAlignment="1">
      <alignment horizontal="center" vertical="center" shrinkToFit="1"/>
    </xf>
    <xf numFmtId="0" fontId="3" fillId="3" borderId="30" xfId="0" applyNumberFormat="1" applyFont="1" applyFill="1" applyBorder="1" applyAlignment="1">
      <alignment horizontal="center" vertical="center"/>
    </xf>
    <xf numFmtId="0" fontId="3" fillId="3" borderId="18" xfId="0" applyNumberFormat="1" applyFont="1" applyFill="1" applyBorder="1" applyAlignment="1">
      <alignment horizontal="center" vertical="center"/>
    </xf>
    <xf numFmtId="0" fontId="0" fillId="0" borderId="31" xfId="0" applyNumberFormat="1" applyBorder="1" applyAlignment="1">
      <alignment horizontal="center" vertical="center"/>
    </xf>
    <xf numFmtId="0" fontId="0" fillId="0" borderId="32" xfId="0" applyNumberFormat="1" applyBorder="1" applyAlignment="1">
      <alignment horizontal="center" vertical="center"/>
    </xf>
    <xf numFmtId="0" fontId="0" fillId="0" borderId="33" xfId="0" applyNumberFormat="1" applyBorder="1" applyAlignment="1">
      <alignment horizontal="center" vertical="center"/>
    </xf>
    <xf numFmtId="0" fontId="3" fillId="3" borderId="34" xfId="0" applyNumberFormat="1" applyFont="1" applyFill="1" applyBorder="1" applyAlignment="1">
      <alignment horizontal="center" vertical="center"/>
    </xf>
    <xf numFmtId="0" fontId="3" fillId="3" borderId="16" xfId="0" applyNumberFormat="1" applyFont="1" applyFill="1" applyBorder="1" applyAlignment="1">
      <alignment horizontal="center" vertical="center"/>
    </xf>
    <xf numFmtId="0" fontId="3" fillId="3" borderId="35" xfId="0" applyNumberFormat="1" applyFont="1" applyFill="1" applyBorder="1" applyAlignment="1">
      <alignment horizontal="center" vertical="center"/>
    </xf>
    <xf numFmtId="0" fontId="3" fillId="3" borderId="36" xfId="0" applyNumberFormat="1" applyFont="1" applyFill="1" applyBorder="1" applyAlignment="1">
      <alignment horizontal="center" vertical="center"/>
    </xf>
    <xf numFmtId="0" fontId="3" fillId="3" borderId="37" xfId="0" applyNumberFormat="1" applyFont="1" applyFill="1" applyBorder="1" applyAlignment="1">
      <alignment horizontal="center" vertical="center"/>
    </xf>
    <xf numFmtId="0" fontId="18" fillId="2" borderId="38" xfId="0" applyNumberFormat="1" applyFont="1" applyFill="1" applyBorder="1" applyAlignment="1">
      <alignment horizontal="center" vertical="center"/>
    </xf>
    <xf numFmtId="0" fontId="20" fillId="4" borderId="39" xfId="0" applyNumberFormat="1" applyFont="1" applyFill="1" applyBorder="1" applyAlignment="1">
      <alignment horizontal="center" vertical="center"/>
    </xf>
    <xf numFmtId="0" fontId="20" fillId="4" borderId="40" xfId="0" applyNumberFormat="1" applyFont="1" applyFill="1" applyBorder="1" applyAlignment="1">
      <alignment horizontal="center" vertical="center"/>
    </xf>
    <xf numFmtId="0" fontId="20" fillId="4" borderId="20" xfId="0" applyNumberFormat="1" applyFont="1" applyFill="1" applyBorder="1" applyAlignment="1">
      <alignment horizontal="center" vertical="center"/>
    </xf>
    <xf numFmtId="0" fontId="1" fillId="0" borderId="27" xfId="0" applyNumberFormat="1" applyFont="1" applyBorder="1" applyAlignment="1">
      <alignment horizontal="center" vertical="center"/>
    </xf>
    <xf numFmtId="0" fontId="1" fillId="0" borderId="41" xfId="0" applyNumberFormat="1" applyFont="1" applyBorder="1" applyAlignment="1">
      <alignment horizontal="center" vertical="center"/>
    </xf>
    <xf numFmtId="0" fontId="1" fillId="3" borderId="2" xfId="0" applyNumberFormat="1" applyFont="1" applyFill="1" applyBorder="1" applyAlignment="1">
      <alignment horizontal="center" vertical="center"/>
    </xf>
    <xf numFmtId="0" fontId="1" fillId="3" borderId="7" xfId="0" applyNumberFormat="1" applyFont="1" applyFill="1" applyBorder="1" applyAlignment="1">
      <alignment horizontal="center" vertical="center"/>
    </xf>
    <xf numFmtId="0" fontId="1" fillId="3" borderId="1" xfId="0" applyNumberFormat="1" applyFont="1" applyFill="1" applyBorder="1" applyAlignment="1">
      <alignment horizontal="center" vertical="center"/>
    </xf>
    <xf numFmtId="0" fontId="0" fillId="0" borderId="2" xfId="0" applyNumberFormat="1" applyBorder="1" applyAlignment="1">
      <alignment horizontal="center" vertical="center"/>
    </xf>
    <xf numFmtId="0" fontId="0" fillId="0" borderId="8" xfId="0" applyNumberFormat="1" applyBorder="1" applyAlignment="1">
      <alignment horizontal="center" vertical="center"/>
    </xf>
    <xf numFmtId="0" fontId="21" fillId="2" borderId="2" xfId="0" applyNumberFormat="1" applyFont="1" applyFill="1" applyBorder="1" applyAlignment="1">
      <alignment horizontal="center" vertical="center"/>
    </xf>
    <xf numFmtId="0" fontId="21" fillId="2" borderId="3" xfId="0" applyNumberFormat="1" applyFont="1" applyFill="1" applyBorder="1" applyAlignment="1">
      <alignment horizontal="center" vertical="center"/>
    </xf>
    <xf numFmtId="0" fontId="21" fillId="2" borderId="8" xfId="0" applyNumberFormat="1" applyFont="1" applyFill="1" applyBorder="1" applyAlignment="1">
      <alignment horizontal="center" vertical="center"/>
    </xf>
    <xf numFmtId="0" fontId="21" fillId="2" borderId="4" xfId="0" applyNumberFormat="1" applyFont="1" applyFill="1" applyBorder="1" applyAlignment="1">
      <alignment horizontal="center" vertical="center"/>
    </xf>
    <xf numFmtId="0" fontId="21" fillId="2" borderId="6" xfId="0" applyNumberFormat="1" applyFont="1" applyFill="1" applyBorder="1" applyAlignment="1">
      <alignment horizontal="center" vertical="center"/>
    </xf>
    <xf numFmtId="0" fontId="21" fillId="2" borderId="5" xfId="0" applyNumberFormat="1" applyFont="1" applyFill="1" applyBorder="1" applyAlignment="1">
      <alignment horizontal="center" vertical="center"/>
    </xf>
    <xf numFmtId="0" fontId="1" fillId="3" borderId="39" xfId="0" applyNumberFormat="1" applyFont="1" applyFill="1" applyBorder="1" applyAlignment="1">
      <alignment horizontal="center" vertical="center"/>
    </xf>
    <xf numFmtId="0" fontId="1" fillId="3" borderId="42" xfId="0" applyNumberFormat="1" applyFont="1" applyFill="1" applyBorder="1" applyAlignment="1">
      <alignment horizontal="center" vertical="center"/>
    </xf>
    <xf numFmtId="0" fontId="1" fillId="3" borderId="27" xfId="0" applyNumberFormat="1" applyFont="1" applyFill="1" applyBorder="1" applyAlignment="1">
      <alignment horizontal="center" vertical="center"/>
    </xf>
    <xf numFmtId="0" fontId="1" fillId="3" borderId="43" xfId="0" applyNumberFormat="1" applyFont="1" applyFill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center" vertical="center"/>
    </xf>
    <xf numFmtId="0" fontId="18" fillId="7" borderId="21" xfId="0" applyNumberFormat="1" applyFont="1" applyFill="1" applyBorder="1" applyAlignment="1">
      <alignment horizontal="center" vertical="center"/>
    </xf>
    <xf numFmtId="0" fontId="18" fillId="7" borderId="38" xfId="0" applyNumberFormat="1" applyFont="1" applyFill="1" applyBorder="1" applyAlignment="1">
      <alignment horizontal="center" vertical="center"/>
    </xf>
    <xf numFmtId="0" fontId="15" fillId="9" borderId="44" xfId="0" applyNumberFormat="1" applyFont="1" applyFill="1" applyBorder="1" applyAlignment="1">
      <alignment horizontal="center" vertical="center"/>
    </xf>
    <xf numFmtId="0" fontId="15" fillId="9" borderId="36" xfId="0" applyNumberFormat="1" applyFont="1" applyFill="1" applyBorder="1" applyAlignment="1">
      <alignment horizontal="center" vertical="center"/>
    </xf>
    <xf numFmtId="0" fontId="15" fillId="9" borderId="45" xfId="0" applyNumberFormat="1" applyFont="1" applyFill="1" applyBorder="1" applyAlignment="1">
      <alignment horizontal="center" vertical="center"/>
    </xf>
    <xf numFmtId="0" fontId="15" fillId="3" borderId="46" xfId="0" applyNumberFormat="1" applyFont="1" applyFill="1" applyBorder="1" applyAlignment="1">
      <alignment horizontal="center" vertical="center"/>
    </xf>
    <xf numFmtId="0" fontId="15" fillId="3" borderId="47" xfId="0" applyNumberFormat="1" applyFont="1" applyFill="1" applyBorder="1" applyAlignment="1">
      <alignment horizontal="center" vertical="center"/>
    </xf>
    <xf numFmtId="0" fontId="8" fillId="6" borderId="1" xfId="0" applyNumberFormat="1" applyFont="1" applyFill="1" applyBorder="1" applyAlignment="1">
      <alignment horizontal="center" vertical="center" wrapText="1"/>
    </xf>
    <xf numFmtId="0" fontId="8" fillId="6" borderId="1" xfId="0" applyNumberFormat="1" applyFont="1" applyFill="1" applyBorder="1" applyAlignment="1">
      <alignment horizontal="center" vertical="center"/>
    </xf>
    <xf numFmtId="0" fontId="10" fillId="6" borderId="1" xfId="0" applyNumberFormat="1" applyFont="1" applyFill="1" applyBorder="1" applyAlignment="1">
      <alignment horizontal="center" vertical="center"/>
    </xf>
    <xf numFmtId="0" fontId="0" fillId="0" borderId="17" xfId="0" applyNumberFormat="1" applyBorder="1" applyAlignment="1">
      <alignment horizontal="center" vertical="center"/>
    </xf>
    <xf numFmtId="0" fontId="8" fillId="6" borderId="47" xfId="0" applyNumberFormat="1" applyFont="1" applyFill="1" applyBorder="1" applyAlignment="1">
      <alignment horizontal="center" vertical="center"/>
    </xf>
    <xf numFmtId="0" fontId="8" fillId="6" borderId="48" xfId="0" applyNumberFormat="1" applyFont="1" applyFill="1" applyBorder="1" applyAlignment="1">
      <alignment horizontal="center" vertical="center"/>
    </xf>
    <xf numFmtId="0" fontId="5" fillId="6" borderId="1" xfId="0" applyNumberFormat="1" applyFont="1" applyFill="1" applyBorder="1" applyAlignment="1">
      <alignment horizontal="center" vertical="center"/>
    </xf>
    <xf numFmtId="0" fontId="8" fillId="6" borderId="11" xfId="0" applyNumberFormat="1" applyFont="1" applyFill="1" applyBorder="1" applyAlignment="1">
      <alignment horizontal="center" vertical="center"/>
    </xf>
    <xf numFmtId="0" fontId="8" fillId="6" borderId="49" xfId="0" applyNumberFormat="1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20000000000000000000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20000000000000000000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T31"/>
  <sheetViews>
    <sheetView topLeftCell="F1" zoomScaleNormal="100" workbookViewId="0">
      <selection activeCell="H3" sqref="H3:J3"/>
    </sheetView>
  </sheetViews>
  <sheetFormatPr defaultColWidth="9" defaultRowHeight="16.899999999999999" x14ac:dyDescent="0.6"/>
  <cols>
    <col min="2" max="2" width="9.375" bestFit="1" customWidth="1"/>
    <col min="3" max="3" width="18.25" customWidth="1"/>
    <col min="4" max="4" width="36.125" customWidth="1"/>
    <col min="5" max="5" width="15.25" customWidth="1"/>
    <col min="6" max="6" width="16.875" customWidth="1"/>
    <col min="7" max="7" width="16.625" customWidth="1"/>
    <col min="8" max="8" width="20.75" customWidth="1"/>
    <col min="9" max="9" width="14.375" customWidth="1"/>
    <col min="10" max="10" width="15.125" bestFit="1" customWidth="1"/>
    <col min="11" max="11" width="11.375" customWidth="1"/>
    <col min="12" max="12" width="11.5" customWidth="1"/>
    <col min="13" max="13" width="15.5" customWidth="1"/>
    <col min="14" max="14" width="22.875" customWidth="1"/>
    <col min="15" max="15" width="26.25" customWidth="1"/>
    <col min="16" max="16" width="11" customWidth="1"/>
    <col min="17" max="17" width="16.75" customWidth="1"/>
    <col min="18" max="18" width="27.625" customWidth="1"/>
  </cols>
  <sheetData>
    <row r="1" spans="2:17" ht="27" x14ac:dyDescent="0.6">
      <c r="B1" s="145" t="s">
        <v>52</v>
      </c>
      <c r="C1" s="146"/>
      <c r="D1" s="146"/>
      <c r="E1" s="146"/>
      <c r="F1" s="146"/>
      <c r="G1" s="146"/>
      <c r="H1" s="146"/>
      <c r="I1" s="146"/>
      <c r="J1" s="146"/>
      <c r="K1" s="146"/>
      <c r="L1" s="146"/>
      <c r="M1" s="146"/>
      <c r="N1" s="146"/>
      <c r="O1" s="146"/>
      <c r="P1" s="146"/>
      <c r="Q1" s="147"/>
    </row>
    <row r="2" spans="2:17" ht="19.149999999999999" customHeight="1" x14ac:dyDescent="0.6"/>
    <row r="3" spans="2:17" x14ac:dyDescent="0.6">
      <c r="B3" s="119" t="s">
        <v>53</v>
      </c>
      <c r="C3" s="120"/>
      <c r="D3" s="121" t="s">
        <v>51</v>
      </c>
      <c r="E3" s="125" t="s">
        <v>76</v>
      </c>
      <c r="F3" s="166" t="s">
        <v>5</v>
      </c>
      <c r="G3" s="167"/>
      <c r="H3" s="144" t="s">
        <v>78</v>
      </c>
      <c r="I3" s="144"/>
      <c r="J3" s="144"/>
      <c r="K3" s="122" t="s">
        <v>31</v>
      </c>
      <c r="L3" s="123" t="s">
        <v>77</v>
      </c>
      <c r="M3" s="124"/>
      <c r="N3" s="58"/>
      <c r="O3" s="118"/>
      <c r="P3" s="118"/>
      <c r="Q3" s="118"/>
    </row>
    <row r="5" spans="2:17" x14ac:dyDescent="0.6">
      <c r="O5" s="155" t="s">
        <v>11</v>
      </c>
      <c r="P5" s="156"/>
      <c r="Q5" s="157"/>
    </row>
    <row r="6" spans="2:17" x14ac:dyDescent="0.6">
      <c r="B6" s="153" t="s">
        <v>15</v>
      </c>
      <c r="C6" s="154"/>
      <c r="O6" s="158" t="s">
        <v>10</v>
      </c>
      <c r="P6" s="159"/>
      <c r="Q6" s="160"/>
    </row>
    <row r="7" spans="2:17" x14ac:dyDescent="0.6">
      <c r="B7" s="23" t="s">
        <v>43</v>
      </c>
      <c r="C7" s="27">
        <v>130000</v>
      </c>
      <c r="D7" s="45" t="str">
        <f>IF(AND(C7=E13),"적절","부적절")</f>
        <v>적절</v>
      </c>
      <c r="E7" s="25"/>
      <c r="F7" s="25"/>
      <c r="G7" s="26"/>
    </row>
    <row r="8" spans="2:17" x14ac:dyDescent="0.6">
      <c r="B8" s="13"/>
      <c r="C8" s="13"/>
      <c r="D8" s="13"/>
      <c r="F8" s="171" t="s">
        <v>8</v>
      </c>
      <c r="G8" s="172"/>
      <c r="H8" s="97" t="s">
        <v>16</v>
      </c>
      <c r="J8" s="65"/>
      <c r="M8" s="168" t="s">
        <v>2</v>
      </c>
      <c r="N8" s="169"/>
      <c r="O8" s="170"/>
      <c r="P8" s="107"/>
      <c r="Q8" s="107"/>
    </row>
    <row r="9" spans="2:17" ht="17.45" customHeight="1" x14ac:dyDescent="0.6">
      <c r="B9" s="150" t="s">
        <v>57</v>
      </c>
      <c r="C9" s="130" t="s">
        <v>54</v>
      </c>
      <c r="D9" s="130" t="s">
        <v>68</v>
      </c>
      <c r="E9" s="21" t="s">
        <v>15</v>
      </c>
      <c r="F9" s="130" t="s">
        <v>17</v>
      </c>
      <c r="G9" s="130"/>
      <c r="H9" s="131" t="s">
        <v>58</v>
      </c>
      <c r="I9" s="10" t="s">
        <v>47</v>
      </c>
      <c r="J9" s="165"/>
      <c r="M9" s="163" t="s">
        <v>54</v>
      </c>
      <c r="N9" s="161" t="s">
        <v>17</v>
      </c>
      <c r="O9" s="162"/>
      <c r="P9" s="69"/>
      <c r="Q9" s="69"/>
    </row>
    <row r="10" spans="2:17" x14ac:dyDescent="0.6">
      <c r="B10" s="151"/>
      <c r="C10" s="152"/>
      <c r="D10" s="152"/>
      <c r="E10" s="57" t="s">
        <v>55</v>
      </c>
      <c r="F10" s="57" t="s">
        <v>55</v>
      </c>
      <c r="G10" s="57" t="s">
        <v>56</v>
      </c>
      <c r="H10" s="132"/>
      <c r="I10" s="9"/>
      <c r="J10" s="165"/>
      <c r="M10" s="164"/>
      <c r="N10" s="57" t="s">
        <v>55</v>
      </c>
      <c r="O10" s="108" t="s">
        <v>56</v>
      </c>
      <c r="P10" s="69"/>
      <c r="Q10" s="69"/>
    </row>
    <row r="11" spans="2:17" x14ac:dyDescent="0.6">
      <c r="B11" s="148">
        <v>1</v>
      </c>
      <c r="C11" s="15" t="s">
        <v>14</v>
      </c>
      <c r="D11" s="16" t="s">
        <v>74</v>
      </c>
      <c r="E11" s="19">
        <v>80000</v>
      </c>
      <c r="F11" s="17">
        <v>6000</v>
      </c>
      <c r="G11" s="17">
        <v>14000</v>
      </c>
      <c r="H11" s="92">
        <f>SUM(E11:G11)</f>
        <v>100000</v>
      </c>
      <c r="I11" s="98">
        <f>E11/E13</f>
        <v>0.61538461538461542</v>
      </c>
      <c r="J11" s="66"/>
      <c r="M11" s="55" t="s">
        <v>14</v>
      </c>
      <c r="N11" s="17">
        <v>6000</v>
      </c>
      <c r="O11" s="109">
        <v>14000</v>
      </c>
      <c r="P11" s="69"/>
      <c r="Q11" s="69"/>
    </row>
    <row r="12" spans="2:17" x14ac:dyDescent="0.6">
      <c r="B12" s="149"/>
      <c r="C12" s="15" t="s">
        <v>18</v>
      </c>
      <c r="D12" s="16" t="s">
        <v>75</v>
      </c>
      <c r="E12" s="19">
        <v>50000</v>
      </c>
      <c r="F12" s="82" t="s">
        <v>24</v>
      </c>
      <c r="G12" s="82" t="s">
        <v>24</v>
      </c>
      <c r="H12" s="92">
        <f>SUM(E12)</f>
        <v>50000</v>
      </c>
      <c r="I12" s="99">
        <f>E12/E13</f>
        <v>0.38461538461538464</v>
      </c>
      <c r="J12" s="66"/>
      <c r="M12" s="55" t="s">
        <v>66</v>
      </c>
      <c r="N12" s="87">
        <f>N11/(N11+O11)</f>
        <v>0.3</v>
      </c>
      <c r="O12" s="110">
        <f>O11/(N11+O11)</f>
        <v>0.7</v>
      </c>
      <c r="P12" s="69"/>
      <c r="Q12" s="69"/>
    </row>
    <row r="13" spans="2:17" x14ac:dyDescent="0.6">
      <c r="B13" s="93" t="s">
        <v>59</v>
      </c>
      <c r="C13" s="94"/>
      <c r="D13" s="29"/>
      <c r="E13" s="95">
        <f>SUM(E11:E12)</f>
        <v>130000</v>
      </c>
      <c r="F13" s="95">
        <f>F11</f>
        <v>6000</v>
      </c>
      <c r="G13" s="95">
        <f>G11</f>
        <v>14000</v>
      </c>
      <c r="H13" s="96">
        <f>SUM(H11:H12)</f>
        <v>150000</v>
      </c>
      <c r="I13" s="47"/>
      <c r="J13" s="47"/>
      <c r="M13" s="56" t="s">
        <v>67</v>
      </c>
      <c r="N13" s="111" t="str">
        <f>IF(N12&gt;=0.1,"적절","부적절")</f>
        <v>적절</v>
      </c>
      <c r="O13" s="112" t="str">
        <f>IF(O12&lt;=0.9,"적절","부적절")</f>
        <v>적절</v>
      </c>
    </row>
    <row r="14" spans="2:17" x14ac:dyDescent="0.6">
      <c r="B14" s="18"/>
      <c r="C14" s="18"/>
      <c r="D14" s="76" t="s">
        <v>45</v>
      </c>
      <c r="E14" s="71">
        <f>E13/H13</f>
        <v>0.8666666666666667</v>
      </c>
      <c r="F14" s="71">
        <f>F11/H13</f>
        <v>0.04</v>
      </c>
      <c r="G14" s="71">
        <f>G11/H13</f>
        <v>9.3333333333333338E-2</v>
      </c>
      <c r="H14" s="72" t="s">
        <v>65</v>
      </c>
      <c r="I14" s="133"/>
      <c r="J14" s="133"/>
      <c r="K14" s="133"/>
    </row>
    <row r="15" spans="2:17" x14ac:dyDescent="0.6">
      <c r="D15" s="77" t="s">
        <v>9</v>
      </c>
      <c r="E15" s="68">
        <f>E11/H11</f>
        <v>0.8</v>
      </c>
      <c r="F15" s="67">
        <f>F11/H11</f>
        <v>0.06</v>
      </c>
      <c r="G15" s="67">
        <f>G11/H11</f>
        <v>0.14000000000000001</v>
      </c>
      <c r="H15" s="73" t="str">
        <f>IF(E15&lt;=0.8,"적절","부적절")</f>
        <v>적절</v>
      </c>
      <c r="I15" s="12" t="s">
        <v>12</v>
      </c>
      <c r="J15" s="12"/>
      <c r="K15" s="12"/>
      <c r="L15" s="12"/>
    </row>
    <row r="16" spans="2:17" x14ac:dyDescent="0.6">
      <c r="D16" s="78" t="s">
        <v>4</v>
      </c>
      <c r="E16" s="74" t="s">
        <v>65</v>
      </c>
      <c r="F16" s="75">
        <f>F11/(F11+G11)</f>
        <v>0.3</v>
      </c>
      <c r="G16" s="75">
        <f>G11/(F11+G11)</f>
        <v>0.7</v>
      </c>
      <c r="H16" s="43" t="str">
        <f>IF(F16&gt;=0.1,"적절","부적절")</f>
        <v>적절</v>
      </c>
      <c r="I16" s="11" t="s">
        <v>3</v>
      </c>
      <c r="J16" s="11"/>
      <c r="K16" s="11"/>
      <c r="L16" s="11"/>
      <c r="N16" s="14"/>
      <c r="O16" s="14"/>
      <c r="P16" s="14"/>
    </row>
    <row r="17" spans="2:20" s="64" customFormat="1" x14ac:dyDescent="0.6">
      <c r="D17" s="88"/>
      <c r="E17" s="89"/>
      <c r="F17" s="90"/>
      <c r="G17" s="90"/>
      <c r="H17" s="91"/>
      <c r="I17" s="70"/>
      <c r="J17" s="70"/>
      <c r="K17" s="70"/>
      <c r="L17" s="70"/>
      <c r="N17" s="65"/>
      <c r="O17" s="65"/>
      <c r="P17" s="65"/>
    </row>
    <row r="18" spans="2:20" s="24" customFormat="1" ht="15.75" x14ac:dyDescent="0.6">
      <c r="B18" s="134" t="s">
        <v>57</v>
      </c>
      <c r="C18" s="5" t="s">
        <v>54</v>
      </c>
      <c r="D18" s="3" t="s">
        <v>54</v>
      </c>
      <c r="E18" s="141" t="s">
        <v>60</v>
      </c>
      <c r="F18" s="142"/>
      <c r="G18" s="142"/>
      <c r="H18" s="142"/>
      <c r="I18" s="142"/>
      <c r="J18" s="142"/>
      <c r="K18" s="142"/>
      <c r="L18" s="143"/>
      <c r="M18" s="139" t="s">
        <v>62</v>
      </c>
      <c r="N18" s="128" t="s">
        <v>59</v>
      </c>
      <c r="O18" s="5" t="s">
        <v>36</v>
      </c>
      <c r="P18" s="3" t="s">
        <v>38</v>
      </c>
      <c r="Q18" s="1" t="s">
        <v>37</v>
      </c>
    </row>
    <row r="19" spans="2:20" s="24" customFormat="1" ht="15.75" x14ac:dyDescent="0.6">
      <c r="B19" s="135"/>
      <c r="C19" s="4"/>
      <c r="D19" s="2"/>
      <c r="E19" s="54" t="s">
        <v>33</v>
      </c>
      <c r="F19" s="54" t="s">
        <v>20</v>
      </c>
      <c r="G19" s="54" t="s">
        <v>35</v>
      </c>
      <c r="H19" s="54" t="s">
        <v>42</v>
      </c>
      <c r="I19" s="54" t="s">
        <v>34</v>
      </c>
      <c r="J19" s="54" t="s">
        <v>41</v>
      </c>
      <c r="K19" s="54" t="s">
        <v>23</v>
      </c>
      <c r="L19" s="54" t="s">
        <v>61</v>
      </c>
      <c r="M19" s="140"/>
      <c r="N19" s="129"/>
      <c r="O19" s="4"/>
      <c r="P19" s="2"/>
      <c r="Q19" s="127"/>
    </row>
    <row r="20" spans="2:20" ht="22.5" customHeight="1" x14ac:dyDescent="0.6">
      <c r="B20" s="136">
        <v>1</v>
      </c>
      <c r="C20" s="20" t="s">
        <v>14</v>
      </c>
      <c r="D20" s="21" t="s">
        <v>55</v>
      </c>
      <c r="E20" s="30"/>
      <c r="F20" s="30"/>
      <c r="G20" s="83"/>
      <c r="H20" s="30"/>
      <c r="I20" s="30">
        <v>72500</v>
      </c>
      <c r="J20" s="30">
        <v>6500</v>
      </c>
      <c r="K20" s="30">
        <v>2000</v>
      </c>
      <c r="L20" s="31">
        <f>SUM(E20:K20)</f>
        <v>81000</v>
      </c>
      <c r="M20" s="30">
        <v>5000</v>
      </c>
      <c r="N20" s="51">
        <f>SUM(E20:K20,M20)</f>
        <v>86000</v>
      </c>
      <c r="O20" s="36" t="str">
        <f>IF(SUM(E11,F11)=N20,"적절","부적절")</f>
        <v>적절</v>
      </c>
      <c r="P20" s="37" t="str">
        <f>IF(K20/SUM(E22:F22)&lt;=0.2,"적절","부적절")</f>
        <v>적절</v>
      </c>
      <c r="Q20" s="38" t="str">
        <f>IF(M20&lt;=L20*0.1,"적절","부적절")</f>
        <v>적절</v>
      </c>
    </row>
    <row r="21" spans="2:20" ht="22.5" customHeight="1" x14ac:dyDescent="0.6">
      <c r="B21" s="137"/>
      <c r="C21" s="8" t="str">
        <f>D11</f>
        <v>㈜보성</v>
      </c>
      <c r="D21" s="22" t="s">
        <v>56</v>
      </c>
      <c r="E21" s="32">
        <v>14000</v>
      </c>
      <c r="F21" s="32"/>
      <c r="G21" s="84"/>
      <c r="H21" s="32"/>
      <c r="I21" s="32"/>
      <c r="J21" s="84"/>
      <c r="K21" s="84"/>
      <c r="L21" s="33">
        <f>SUM(E21:K21)</f>
        <v>14000</v>
      </c>
      <c r="M21" s="86"/>
      <c r="N21" s="52">
        <f>SUM(E21:K21,M21)</f>
        <v>14000</v>
      </c>
      <c r="O21" s="35" t="str">
        <f>IF(SUM(G11)=N21,"적절","부적절")</f>
        <v>적절</v>
      </c>
      <c r="P21" s="39"/>
      <c r="Q21" s="40"/>
    </row>
    <row r="22" spans="2:20" ht="22.5" customHeight="1" x14ac:dyDescent="0.6">
      <c r="B22" s="137"/>
      <c r="C22" s="7"/>
      <c r="D22" s="29" t="s">
        <v>61</v>
      </c>
      <c r="E22" s="34">
        <f t="shared" ref="E22:N22" si="0">SUM(E20:E21)</f>
        <v>14000</v>
      </c>
      <c r="F22" s="34">
        <f t="shared" si="0"/>
        <v>0</v>
      </c>
      <c r="G22" s="34">
        <f t="shared" si="0"/>
        <v>0</v>
      </c>
      <c r="H22" s="34">
        <f t="shared" si="0"/>
        <v>0</v>
      </c>
      <c r="I22" s="34">
        <f t="shared" si="0"/>
        <v>72500</v>
      </c>
      <c r="J22" s="34">
        <f t="shared" si="0"/>
        <v>6500</v>
      </c>
      <c r="K22" s="34">
        <f t="shared" si="0"/>
        <v>2000</v>
      </c>
      <c r="L22" s="34">
        <f t="shared" si="0"/>
        <v>95000</v>
      </c>
      <c r="M22" s="34">
        <f t="shared" si="0"/>
        <v>5000</v>
      </c>
      <c r="N22" s="53">
        <f t="shared" si="0"/>
        <v>100000</v>
      </c>
      <c r="O22" s="41" t="str">
        <f>IF(H11=N22,"적절","부적절")</f>
        <v>적절</v>
      </c>
      <c r="P22" s="42"/>
      <c r="Q22" s="43"/>
    </row>
    <row r="23" spans="2:20" ht="22.5" customHeight="1" x14ac:dyDescent="0.6">
      <c r="B23" s="137"/>
      <c r="C23" s="20" t="s">
        <v>18</v>
      </c>
      <c r="D23" s="21" t="s">
        <v>55</v>
      </c>
      <c r="E23" s="30"/>
      <c r="F23" s="30"/>
      <c r="G23" s="30">
        <v>18000</v>
      </c>
      <c r="H23" s="30"/>
      <c r="I23" s="30">
        <v>17000</v>
      </c>
      <c r="J23" s="30">
        <v>2232</v>
      </c>
      <c r="K23" s="30">
        <v>3000</v>
      </c>
      <c r="L23" s="31">
        <f>SUM(E23:K23)</f>
        <v>40232</v>
      </c>
      <c r="M23" s="30">
        <v>9768</v>
      </c>
      <c r="N23" s="51">
        <f>SUM(E23:K23,M23)</f>
        <v>50000</v>
      </c>
      <c r="O23" s="36" t="str">
        <f>IF(SUM(E12,F12)=N23,"적절","부적절")</f>
        <v>적절</v>
      </c>
      <c r="P23" s="37" t="str">
        <f>IF(K23/(E23+F23+G23+E24+F24)&lt;=0.2,"적절","부적절")</f>
        <v>적절</v>
      </c>
      <c r="Q23" s="38" t="str">
        <f>IF(M23&lt;=L23*D27,"적절","부적절")</f>
        <v>적절</v>
      </c>
    </row>
    <row r="24" spans="2:20" ht="22.5" customHeight="1" x14ac:dyDescent="0.6">
      <c r="B24" s="137"/>
      <c r="C24" s="8" t="str">
        <f>D12</f>
        <v>한라대학교</v>
      </c>
      <c r="D24" s="22" t="s">
        <v>46</v>
      </c>
      <c r="E24" s="32"/>
      <c r="F24" s="32"/>
      <c r="G24" s="84"/>
      <c r="H24" s="85"/>
      <c r="I24" s="85"/>
      <c r="J24" s="84"/>
      <c r="K24" s="84"/>
      <c r="L24" s="79" t="s">
        <v>39</v>
      </c>
      <c r="M24" s="86"/>
      <c r="N24" s="79" t="s">
        <v>39</v>
      </c>
      <c r="O24" s="35" t="s">
        <v>40</v>
      </c>
      <c r="P24" s="44"/>
      <c r="Q24" s="40"/>
    </row>
    <row r="25" spans="2:20" ht="22.5" customHeight="1" x14ac:dyDescent="0.6">
      <c r="B25" s="138"/>
      <c r="C25" s="7"/>
      <c r="D25" s="29" t="s">
        <v>61</v>
      </c>
      <c r="E25" s="34">
        <f t="shared" ref="E25:L25" si="1">E23</f>
        <v>0</v>
      </c>
      <c r="F25" s="34">
        <f t="shared" si="1"/>
        <v>0</v>
      </c>
      <c r="G25" s="34">
        <f t="shared" si="1"/>
        <v>18000</v>
      </c>
      <c r="H25" s="34">
        <f t="shared" si="1"/>
        <v>0</v>
      </c>
      <c r="I25" s="34">
        <f t="shared" si="1"/>
        <v>17000</v>
      </c>
      <c r="J25" s="34">
        <f t="shared" si="1"/>
        <v>2232</v>
      </c>
      <c r="K25" s="34">
        <f t="shared" si="1"/>
        <v>3000</v>
      </c>
      <c r="L25" s="34">
        <f t="shared" si="1"/>
        <v>40232</v>
      </c>
      <c r="M25" s="34">
        <f>SUM(M23:M24)</f>
        <v>9768</v>
      </c>
      <c r="N25" s="53">
        <f>N23</f>
        <v>50000</v>
      </c>
      <c r="O25" s="41" t="str">
        <f>IF(H12=N25,"적절","부적절")</f>
        <v>적절</v>
      </c>
      <c r="P25" s="42"/>
      <c r="Q25" s="43"/>
    </row>
    <row r="26" spans="2:20" x14ac:dyDescent="0.6">
      <c r="M26" s="61" t="s">
        <v>63</v>
      </c>
      <c r="N26" s="62" t="str">
        <f>IF(H13=N22+N25,"적절","부적절")</f>
        <v>적절</v>
      </c>
      <c r="O26" s="28"/>
      <c r="P26" s="28"/>
    </row>
    <row r="27" spans="2:20" ht="36.75" customHeight="1" x14ac:dyDescent="0.6">
      <c r="C27" s="80" t="s">
        <v>49</v>
      </c>
      <c r="D27" s="81">
        <v>0.24279999999999999</v>
      </c>
      <c r="O27" s="46"/>
      <c r="P27" s="6"/>
      <c r="Q27" s="6"/>
      <c r="R27" s="46"/>
      <c r="S27" s="46"/>
      <c r="T27" s="46"/>
    </row>
    <row r="28" spans="2:20" x14ac:dyDescent="0.6">
      <c r="O28" s="46"/>
      <c r="P28" s="59"/>
      <c r="Q28" s="60"/>
      <c r="R28" s="46"/>
      <c r="S28" s="46"/>
      <c r="T28" s="46"/>
    </row>
    <row r="29" spans="2:20" x14ac:dyDescent="0.6">
      <c r="O29" s="46"/>
      <c r="P29" s="46"/>
      <c r="Q29" s="46"/>
      <c r="R29" s="46"/>
      <c r="S29" s="46"/>
      <c r="T29" s="46"/>
    </row>
    <row r="30" spans="2:20" x14ac:dyDescent="0.6">
      <c r="O30" s="46"/>
      <c r="P30" s="46"/>
      <c r="Q30" s="46"/>
      <c r="R30" s="46"/>
      <c r="S30" s="46"/>
      <c r="T30" s="46"/>
    </row>
    <row r="31" spans="2:20" x14ac:dyDescent="0.6">
      <c r="O31" s="46"/>
      <c r="P31" s="46"/>
      <c r="Q31" s="46"/>
      <c r="R31" s="46"/>
      <c r="S31" s="46"/>
      <c r="T31" s="46"/>
    </row>
  </sheetData>
  <protectedRanges>
    <protectedRange sqref="F11:G12 D21:D22 D24:D25 N11:O12 D11:D12 I11:I12" name="범위1_3_2_2_1_1_1"/>
    <protectedRange sqref="O3:P3" name="범위1_1_1_1_1"/>
  </protectedRanges>
  <mergeCells count="34">
    <mergeCell ref="H3:J3"/>
    <mergeCell ref="B1:Q1"/>
    <mergeCell ref="B11:B12"/>
    <mergeCell ref="B9:B10"/>
    <mergeCell ref="C9:C10"/>
    <mergeCell ref="D9:D10"/>
    <mergeCell ref="B6:C6"/>
    <mergeCell ref="O5:Q5"/>
    <mergeCell ref="O6:Q6"/>
    <mergeCell ref="N9:O9"/>
    <mergeCell ref="M9:M10"/>
    <mergeCell ref="J9:J10"/>
    <mergeCell ref="F3:G3"/>
    <mergeCell ref="M8:O8"/>
    <mergeCell ref="F8:G8"/>
    <mergeCell ref="B18:B19"/>
    <mergeCell ref="B20:B25"/>
    <mergeCell ref="M18:M19"/>
    <mergeCell ref="C18:C19"/>
    <mergeCell ref="D18:D19"/>
    <mergeCell ref="E18:L18"/>
    <mergeCell ref="C21:C22"/>
    <mergeCell ref="I15:L15"/>
    <mergeCell ref="I16:L16"/>
    <mergeCell ref="I9:I10"/>
    <mergeCell ref="C24:C25"/>
    <mergeCell ref="P27:Q27"/>
    <mergeCell ref="O18:O19"/>
    <mergeCell ref="P18:P19"/>
    <mergeCell ref="Q18:Q19"/>
    <mergeCell ref="N18:N19"/>
    <mergeCell ref="F9:G9"/>
    <mergeCell ref="H9:H10"/>
    <mergeCell ref="I14:K14"/>
  </mergeCells>
  <phoneticPr fontId="24" type="noConversion"/>
  <pageMargins left="0.69999998807907104" right="0.69999998807907104" top="0.75" bottom="0.75" header="0.30000001192092896" footer="0.30000001192092896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1:T31"/>
  <sheetViews>
    <sheetView tabSelected="1" topLeftCell="D1" zoomScale="85" zoomScaleNormal="85" workbookViewId="0">
      <selection activeCell="I5" sqref="I5"/>
    </sheetView>
  </sheetViews>
  <sheetFormatPr defaultColWidth="9" defaultRowHeight="16.899999999999999" x14ac:dyDescent="0.6"/>
  <cols>
    <col min="2" max="2" width="9.375" bestFit="1" customWidth="1"/>
    <col min="3" max="3" width="18.25" customWidth="1"/>
    <col min="4" max="4" width="36.125" customWidth="1"/>
    <col min="5" max="5" width="15.25" customWidth="1"/>
    <col min="6" max="6" width="16.875" customWidth="1"/>
    <col min="7" max="7" width="16.625" customWidth="1"/>
    <col min="8" max="8" width="20.75" customWidth="1"/>
    <col min="9" max="9" width="14.375" customWidth="1"/>
    <col min="10" max="10" width="15.125" bestFit="1" customWidth="1"/>
    <col min="11" max="11" width="11.375" customWidth="1"/>
    <col min="12" max="12" width="11.5" customWidth="1"/>
    <col min="13" max="13" width="15.5" customWidth="1"/>
    <col min="14" max="14" width="22.875" customWidth="1"/>
    <col min="15" max="15" width="26.25" customWidth="1"/>
    <col min="16" max="16" width="11" customWidth="1"/>
    <col min="17" max="17" width="16.75" customWidth="1"/>
    <col min="18" max="18" width="27.625" customWidth="1"/>
  </cols>
  <sheetData>
    <row r="1" spans="2:17" ht="27" x14ac:dyDescent="0.6">
      <c r="B1" s="145" t="s">
        <v>50</v>
      </c>
      <c r="C1" s="146"/>
      <c r="D1" s="146"/>
      <c r="E1" s="146"/>
      <c r="F1" s="146"/>
      <c r="G1" s="146"/>
      <c r="H1" s="146"/>
      <c r="I1" s="146"/>
      <c r="J1" s="146"/>
      <c r="K1" s="146"/>
      <c r="L1" s="146"/>
      <c r="M1" s="146"/>
      <c r="N1" s="146"/>
      <c r="O1" s="146"/>
      <c r="P1" s="146"/>
      <c r="Q1" s="147"/>
    </row>
    <row r="3" spans="2:17" x14ac:dyDescent="0.6">
      <c r="B3" s="119" t="s">
        <v>53</v>
      </c>
      <c r="C3" s="120" t="s">
        <v>74</v>
      </c>
      <c r="D3" s="121" t="s">
        <v>51</v>
      </c>
      <c r="E3" s="125" t="s">
        <v>76</v>
      </c>
      <c r="F3" s="166" t="s">
        <v>5</v>
      </c>
      <c r="G3" s="167"/>
      <c r="H3" s="144" t="s">
        <v>78</v>
      </c>
      <c r="I3" s="144"/>
      <c r="J3" s="144"/>
      <c r="K3" s="122" t="s">
        <v>31</v>
      </c>
      <c r="L3" s="123" t="s">
        <v>77</v>
      </c>
      <c r="M3" s="124"/>
      <c r="N3" s="58"/>
      <c r="O3" s="118"/>
      <c r="P3" s="118"/>
      <c r="Q3" s="118"/>
    </row>
    <row r="5" spans="2:17" x14ac:dyDescent="0.6">
      <c r="O5" s="155" t="s">
        <v>11</v>
      </c>
      <c r="P5" s="156"/>
      <c r="Q5" s="157"/>
    </row>
    <row r="6" spans="2:17" x14ac:dyDescent="0.6">
      <c r="B6" s="153" t="s">
        <v>15</v>
      </c>
      <c r="C6" s="154"/>
      <c r="O6" s="158" t="s">
        <v>10</v>
      </c>
      <c r="P6" s="159"/>
      <c r="Q6" s="160"/>
    </row>
    <row r="7" spans="2:17" x14ac:dyDescent="0.6">
      <c r="B7" s="23" t="s">
        <v>32</v>
      </c>
      <c r="C7" s="27">
        <v>130000</v>
      </c>
      <c r="D7" s="45" t="str">
        <f>IF(AND(C7=E13),"적절","부적절")</f>
        <v>적절</v>
      </c>
      <c r="E7" s="25"/>
      <c r="F7" s="25"/>
      <c r="G7" s="26"/>
    </row>
    <row r="8" spans="2:17" x14ac:dyDescent="0.6">
      <c r="B8" s="13"/>
      <c r="C8" s="13"/>
      <c r="D8" s="13"/>
      <c r="F8" s="171" t="s">
        <v>8</v>
      </c>
      <c r="G8" s="172"/>
      <c r="H8" s="97" t="s">
        <v>16</v>
      </c>
      <c r="J8" s="65"/>
      <c r="M8" s="168" t="s">
        <v>2</v>
      </c>
      <c r="N8" s="169"/>
      <c r="O8" s="170"/>
      <c r="P8" s="107"/>
      <c r="Q8" s="107"/>
    </row>
    <row r="9" spans="2:17" ht="17.45" customHeight="1" x14ac:dyDescent="0.6">
      <c r="B9" s="150" t="s">
        <v>57</v>
      </c>
      <c r="C9" s="130" t="s">
        <v>54</v>
      </c>
      <c r="D9" s="130" t="s">
        <v>68</v>
      </c>
      <c r="E9" s="21" t="s">
        <v>15</v>
      </c>
      <c r="F9" s="130" t="s">
        <v>17</v>
      </c>
      <c r="G9" s="130"/>
      <c r="H9" s="131" t="s">
        <v>58</v>
      </c>
      <c r="I9" s="10" t="s">
        <v>47</v>
      </c>
      <c r="J9" s="165"/>
      <c r="M9" s="163" t="s">
        <v>54</v>
      </c>
      <c r="N9" s="161" t="s">
        <v>17</v>
      </c>
      <c r="O9" s="162"/>
      <c r="P9" s="69"/>
      <c r="Q9" s="69"/>
    </row>
    <row r="10" spans="2:17" x14ac:dyDescent="0.6">
      <c r="B10" s="151"/>
      <c r="C10" s="152"/>
      <c r="D10" s="152"/>
      <c r="E10" s="57" t="s">
        <v>55</v>
      </c>
      <c r="F10" s="57" t="s">
        <v>55</v>
      </c>
      <c r="G10" s="57" t="s">
        <v>56</v>
      </c>
      <c r="H10" s="132"/>
      <c r="I10" s="9"/>
      <c r="J10" s="165"/>
      <c r="M10" s="164"/>
      <c r="N10" s="57" t="s">
        <v>55</v>
      </c>
      <c r="O10" s="108" t="s">
        <v>56</v>
      </c>
      <c r="P10" s="69"/>
      <c r="Q10" s="69"/>
    </row>
    <row r="11" spans="2:17" x14ac:dyDescent="0.6">
      <c r="B11" s="148">
        <v>2</v>
      </c>
      <c r="C11" s="15" t="s">
        <v>14</v>
      </c>
      <c r="D11" s="16" t="s">
        <v>74</v>
      </c>
      <c r="E11" s="32">
        <v>80000</v>
      </c>
      <c r="F11" s="17">
        <v>6000</v>
      </c>
      <c r="G11" s="17">
        <v>14000</v>
      </c>
      <c r="H11" s="92">
        <f>SUM(E11:G11)</f>
        <v>100000</v>
      </c>
      <c r="I11" s="98">
        <f>E11/E13</f>
        <v>0.61538461538461542</v>
      </c>
      <c r="J11" s="66"/>
      <c r="M11" s="55" t="s">
        <v>14</v>
      </c>
      <c r="N11" s="17">
        <v>6000</v>
      </c>
      <c r="O11" s="17">
        <v>14000</v>
      </c>
      <c r="P11" s="69"/>
      <c r="Q11" s="69"/>
    </row>
    <row r="12" spans="2:17" x14ac:dyDescent="0.6">
      <c r="B12" s="149"/>
      <c r="C12" s="15" t="s">
        <v>18</v>
      </c>
      <c r="D12" s="16" t="s">
        <v>75</v>
      </c>
      <c r="E12" s="32">
        <v>50000</v>
      </c>
      <c r="F12" s="82" t="s">
        <v>24</v>
      </c>
      <c r="G12" s="82" t="s">
        <v>24</v>
      </c>
      <c r="H12" s="92">
        <f>SUM(E12)</f>
        <v>50000</v>
      </c>
      <c r="I12" s="99">
        <f>E12/E13</f>
        <v>0.38461538461538464</v>
      </c>
      <c r="J12" s="66"/>
      <c r="M12" s="55" t="s">
        <v>66</v>
      </c>
      <c r="N12" s="87">
        <f>N11/(N11+O11)</f>
        <v>0.3</v>
      </c>
      <c r="O12" s="110">
        <f>O11/(N11+O11)</f>
        <v>0.7</v>
      </c>
      <c r="P12" s="69"/>
      <c r="Q12" s="69"/>
    </row>
    <row r="13" spans="2:17" x14ac:dyDescent="0.6">
      <c r="B13" s="93" t="s">
        <v>59</v>
      </c>
      <c r="C13" s="94"/>
      <c r="D13" s="29"/>
      <c r="E13" s="95">
        <f>SUM(E11:E12)</f>
        <v>130000</v>
      </c>
      <c r="F13" s="95">
        <f>F11</f>
        <v>6000</v>
      </c>
      <c r="G13" s="95">
        <f>G11</f>
        <v>14000</v>
      </c>
      <c r="H13" s="96">
        <f>SUM(H11:H12)</f>
        <v>150000</v>
      </c>
      <c r="I13" s="47"/>
      <c r="J13" s="47"/>
      <c r="M13" s="56" t="s">
        <v>67</v>
      </c>
      <c r="N13" s="111" t="str">
        <f>IF(N12&gt;=0.1,"적절","부적절")</f>
        <v>적절</v>
      </c>
      <c r="O13" s="112" t="str">
        <f>IF(O12&lt;=0.9,"적절","부적절")</f>
        <v>적절</v>
      </c>
    </row>
    <row r="14" spans="2:17" x14ac:dyDescent="0.6">
      <c r="B14" s="18"/>
      <c r="C14" s="18"/>
      <c r="D14" s="76" t="s">
        <v>45</v>
      </c>
      <c r="E14" s="71">
        <f>E13/H13</f>
        <v>0.8666666666666667</v>
      </c>
      <c r="F14" s="71">
        <f>F11/H13</f>
        <v>0.04</v>
      </c>
      <c r="G14" s="71">
        <f>G11/H13</f>
        <v>9.3333333333333338E-2</v>
      </c>
      <c r="H14" s="72" t="s">
        <v>65</v>
      </c>
      <c r="I14" s="133"/>
      <c r="J14" s="133"/>
      <c r="K14" s="133"/>
    </row>
    <row r="15" spans="2:17" x14ac:dyDescent="0.6">
      <c r="D15" s="77" t="s">
        <v>9</v>
      </c>
      <c r="E15" s="68">
        <f>E11/H11</f>
        <v>0.8</v>
      </c>
      <c r="F15" s="67">
        <f>F11/H11</f>
        <v>0.06</v>
      </c>
      <c r="G15" s="67">
        <f>G11/H11</f>
        <v>0.14000000000000001</v>
      </c>
      <c r="H15" s="73" t="str">
        <f>IF(E15&lt;=0.8,"적절","부적절")</f>
        <v>적절</v>
      </c>
      <c r="I15" s="12" t="s">
        <v>12</v>
      </c>
      <c r="J15" s="12"/>
      <c r="K15" s="12"/>
      <c r="L15" s="12"/>
    </row>
    <row r="16" spans="2:17" x14ac:dyDescent="0.6">
      <c r="D16" s="78" t="s">
        <v>4</v>
      </c>
      <c r="E16" s="74" t="s">
        <v>65</v>
      </c>
      <c r="F16" s="75">
        <f>F11/(F11+G11)</f>
        <v>0.3</v>
      </c>
      <c r="G16" s="75">
        <f>G11/(F11+G11)</f>
        <v>0.7</v>
      </c>
      <c r="H16" s="43" t="str">
        <f>IF(F16&gt;=0.1,"적절","부적절")</f>
        <v>적절</v>
      </c>
      <c r="I16" s="11" t="s">
        <v>3</v>
      </c>
      <c r="J16" s="11"/>
      <c r="K16" s="11"/>
      <c r="L16" s="11"/>
      <c r="N16" s="14"/>
      <c r="O16" s="14"/>
      <c r="P16" s="14"/>
    </row>
    <row r="17" spans="2:20" s="64" customFormat="1" x14ac:dyDescent="0.6">
      <c r="D17" s="88"/>
      <c r="E17" s="89"/>
      <c r="F17" s="90"/>
      <c r="G17" s="90"/>
      <c r="H17" s="91"/>
      <c r="I17" s="70"/>
      <c r="J17" s="70"/>
      <c r="K17" s="70"/>
      <c r="L17" s="70"/>
      <c r="N17" s="65"/>
      <c r="O17" s="65"/>
      <c r="P17" s="65"/>
    </row>
    <row r="18" spans="2:20" s="24" customFormat="1" ht="15.75" x14ac:dyDescent="0.6">
      <c r="B18" s="134" t="s">
        <v>57</v>
      </c>
      <c r="C18" s="5" t="s">
        <v>54</v>
      </c>
      <c r="D18" s="3" t="s">
        <v>54</v>
      </c>
      <c r="E18" s="141" t="s">
        <v>60</v>
      </c>
      <c r="F18" s="142"/>
      <c r="G18" s="142"/>
      <c r="H18" s="142"/>
      <c r="I18" s="142"/>
      <c r="J18" s="142"/>
      <c r="K18" s="142"/>
      <c r="L18" s="143"/>
      <c r="M18" s="139" t="s">
        <v>62</v>
      </c>
      <c r="N18" s="128" t="s">
        <v>59</v>
      </c>
      <c r="O18" s="5" t="s">
        <v>36</v>
      </c>
      <c r="P18" s="3" t="s">
        <v>38</v>
      </c>
      <c r="Q18" s="1" t="s">
        <v>37</v>
      </c>
    </row>
    <row r="19" spans="2:20" s="24" customFormat="1" ht="15.75" x14ac:dyDescent="0.6">
      <c r="B19" s="135"/>
      <c r="C19" s="4"/>
      <c r="D19" s="2"/>
      <c r="E19" s="54" t="s">
        <v>33</v>
      </c>
      <c r="F19" s="54" t="s">
        <v>20</v>
      </c>
      <c r="G19" s="54" t="s">
        <v>35</v>
      </c>
      <c r="H19" s="54" t="s">
        <v>42</v>
      </c>
      <c r="I19" s="54" t="s">
        <v>34</v>
      </c>
      <c r="J19" s="54" t="s">
        <v>41</v>
      </c>
      <c r="K19" s="54" t="s">
        <v>23</v>
      </c>
      <c r="L19" s="54" t="s">
        <v>61</v>
      </c>
      <c r="M19" s="140"/>
      <c r="N19" s="129"/>
      <c r="O19" s="4"/>
      <c r="P19" s="2"/>
      <c r="Q19" s="127"/>
    </row>
    <row r="20" spans="2:20" ht="22.5" customHeight="1" x14ac:dyDescent="0.6">
      <c r="B20" s="136">
        <v>2</v>
      </c>
      <c r="C20" s="20" t="s">
        <v>14</v>
      </c>
      <c r="D20" s="21" t="s">
        <v>55</v>
      </c>
      <c r="E20" s="30"/>
      <c r="F20" s="30"/>
      <c r="G20" s="83"/>
      <c r="H20" s="30"/>
      <c r="I20" s="30">
        <v>72500</v>
      </c>
      <c r="J20" s="30">
        <v>6500</v>
      </c>
      <c r="K20" s="30">
        <v>2000</v>
      </c>
      <c r="L20" s="31">
        <f>SUM(E20:K20)</f>
        <v>81000</v>
      </c>
      <c r="M20" s="30">
        <v>5000</v>
      </c>
      <c r="N20" s="51">
        <f>SUM(E20:K20,M20)</f>
        <v>86000</v>
      </c>
      <c r="O20" s="36" t="str">
        <f>IF(SUM(E11,F11)=N20,"적절","부적절")</f>
        <v>적절</v>
      </c>
      <c r="P20" s="37" t="str">
        <f>IF(K20/SUM(E22:F22)&lt;=0.2,"적절","부적절")</f>
        <v>적절</v>
      </c>
      <c r="Q20" s="38" t="str">
        <f>IF(M20&lt;=L20*0.1,"적절","부적절")</f>
        <v>적절</v>
      </c>
    </row>
    <row r="21" spans="2:20" ht="22.5" customHeight="1" x14ac:dyDescent="0.6">
      <c r="B21" s="137"/>
      <c r="C21" s="8" t="str">
        <f>D11</f>
        <v>㈜보성</v>
      </c>
      <c r="D21" s="22" t="s">
        <v>56</v>
      </c>
      <c r="E21" s="32">
        <v>14000</v>
      </c>
      <c r="F21" s="32"/>
      <c r="G21" s="84"/>
      <c r="H21" s="32"/>
      <c r="I21" s="32"/>
      <c r="J21" s="84"/>
      <c r="K21" s="84"/>
      <c r="L21" s="33">
        <f>SUM(E21:K21)</f>
        <v>14000</v>
      </c>
      <c r="M21" s="86"/>
      <c r="N21" s="52">
        <f>SUM(E21:K21,M21)</f>
        <v>14000</v>
      </c>
      <c r="O21" s="35" t="str">
        <f>IF(SUM(G11)=N21,"적절","부적절")</f>
        <v>적절</v>
      </c>
      <c r="P21" s="39"/>
      <c r="Q21" s="40"/>
    </row>
    <row r="22" spans="2:20" ht="22.5" customHeight="1" x14ac:dyDescent="0.6">
      <c r="B22" s="137"/>
      <c r="C22" s="7"/>
      <c r="D22" s="29" t="s">
        <v>61</v>
      </c>
      <c r="E22" s="34">
        <f t="shared" ref="E22:N22" si="0">SUM(E20:E21)</f>
        <v>14000</v>
      </c>
      <c r="F22" s="34">
        <f t="shared" si="0"/>
        <v>0</v>
      </c>
      <c r="G22" s="34">
        <f t="shared" si="0"/>
        <v>0</v>
      </c>
      <c r="H22" s="34">
        <f t="shared" si="0"/>
        <v>0</v>
      </c>
      <c r="I22" s="34">
        <f t="shared" si="0"/>
        <v>72500</v>
      </c>
      <c r="J22" s="34">
        <f t="shared" si="0"/>
        <v>6500</v>
      </c>
      <c r="K22" s="34">
        <f t="shared" si="0"/>
        <v>2000</v>
      </c>
      <c r="L22" s="34">
        <f t="shared" si="0"/>
        <v>95000</v>
      </c>
      <c r="M22" s="34">
        <f t="shared" si="0"/>
        <v>5000</v>
      </c>
      <c r="N22" s="53">
        <f t="shared" si="0"/>
        <v>100000</v>
      </c>
      <c r="O22" s="41" t="str">
        <f>IF(H11=N22,"적절","부적절")</f>
        <v>적절</v>
      </c>
      <c r="P22" s="42"/>
      <c r="Q22" s="43"/>
    </row>
    <row r="23" spans="2:20" ht="22.5" customHeight="1" x14ac:dyDescent="0.6">
      <c r="B23" s="137"/>
      <c r="C23" s="20" t="s">
        <v>18</v>
      </c>
      <c r="D23" s="21" t="s">
        <v>55</v>
      </c>
      <c r="E23" s="30"/>
      <c r="F23" s="30"/>
      <c r="G23" s="30">
        <v>18000</v>
      </c>
      <c r="H23" s="30"/>
      <c r="I23" s="30">
        <v>17000</v>
      </c>
      <c r="J23" s="30">
        <v>2232</v>
      </c>
      <c r="K23" s="30">
        <v>3000</v>
      </c>
      <c r="L23" s="31">
        <f>SUM(E23:K23)</f>
        <v>40232</v>
      </c>
      <c r="M23" s="30">
        <v>9768</v>
      </c>
      <c r="N23" s="51">
        <f>SUM(E23:K23,M23)</f>
        <v>50000</v>
      </c>
      <c r="O23" s="36" t="str">
        <f>IF(SUM(E12,F12)=N23,"적절","부적절")</f>
        <v>적절</v>
      </c>
      <c r="P23" s="37" t="str">
        <f>IF(K23/(E23+F23+G23+E24+F24)&lt;=0.2,"적절","부적절")</f>
        <v>적절</v>
      </c>
      <c r="Q23" s="38" t="str">
        <f>IF(M23&lt;=L23*D27,"적절","부적절")</f>
        <v>적절</v>
      </c>
    </row>
    <row r="24" spans="2:20" ht="22.5" customHeight="1" x14ac:dyDescent="0.6">
      <c r="B24" s="137"/>
      <c r="C24" s="8" t="str">
        <f>D12</f>
        <v>한라대학교</v>
      </c>
      <c r="D24" s="22" t="s">
        <v>46</v>
      </c>
      <c r="E24" s="32"/>
      <c r="F24" s="32"/>
      <c r="G24" s="84"/>
      <c r="H24" s="85"/>
      <c r="I24" s="85"/>
      <c r="J24" s="84"/>
      <c r="K24" s="84"/>
      <c r="L24" s="79" t="s">
        <v>39</v>
      </c>
      <c r="M24" s="86"/>
      <c r="N24" s="79" t="s">
        <v>39</v>
      </c>
      <c r="O24" s="35" t="s">
        <v>40</v>
      </c>
      <c r="P24" s="44"/>
      <c r="Q24" s="40"/>
    </row>
    <row r="25" spans="2:20" ht="22.5" customHeight="1" x14ac:dyDescent="0.6">
      <c r="B25" s="138"/>
      <c r="C25" s="7"/>
      <c r="D25" s="29" t="s">
        <v>61</v>
      </c>
      <c r="E25" s="34">
        <f t="shared" ref="E25:L25" si="1">E23</f>
        <v>0</v>
      </c>
      <c r="F25" s="34">
        <f t="shared" si="1"/>
        <v>0</v>
      </c>
      <c r="G25" s="34">
        <f t="shared" si="1"/>
        <v>18000</v>
      </c>
      <c r="H25" s="34">
        <f t="shared" si="1"/>
        <v>0</v>
      </c>
      <c r="I25" s="34">
        <f t="shared" si="1"/>
        <v>17000</v>
      </c>
      <c r="J25" s="34">
        <f t="shared" si="1"/>
        <v>2232</v>
      </c>
      <c r="K25" s="34">
        <f t="shared" si="1"/>
        <v>3000</v>
      </c>
      <c r="L25" s="34">
        <f t="shared" si="1"/>
        <v>40232</v>
      </c>
      <c r="M25" s="34">
        <f>SUM(M23:M24)</f>
        <v>9768</v>
      </c>
      <c r="N25" s="53">
        <f>N23</f>
        <v>50000</v>
      </c>
      <c r="O25" s="41" t="str">
        <f>IF(H12=N25,"적절","부적절")</f>
        <v>적절</v>
      </c>
      <c r="P25" s="42"/>
      <c r="Q25" s="43"/>
    </row>
    <row r="26" spans="2:20" x14ac:dyDescent="0.6">
      <c r="M26" s="61" t="s">
        <v>63</v>
      </c>
      <c r="N26" s="62" t="str">
        <f>IF(H13=N22+N25,"적절","부적절")</f>
        <v>적절</v>
      </c>
      <c r="O26" s="28"/>
      <c r="P26" s="28"/>
    </row>
    <row r="27" spans="2:20" ht="36.75" customHeight="1" x14ac:dyDescent="0.6">
      <c r="C27" s="80" t="s">
        <v>49</v>
      </c>
      <c r="D27" s="81">
        <v>0.24279999999999999</v>
      </c>
      <c r="O27" s="46"/>
      <c r="P27" s="6"/>
      <c r="Q27" s="6"/>
      <c r="R27" s="46"/>
      <c r="S27" s="46"/>
      <c r="T27" s="46"/>
    </row>
    <row r="28" spans="2:20" x14ac:dyDescent="0.6">
      <c r="O28" s="46"/>
      <c r="P28" s="59"/>
      <c r="Q28" s="60"/>
      <c r="R28" s="46"/>
      <c r="S28" s="46"/>
      <c r="T28" s="46"/>
    </row>
    <row r="29" spans="2:20" x14ac:dyDescent="0.6">
      <c r="O29" s="46"/>
      <c r="P29" s="46"/>
      <c r="Q29" s="46"/>
      <c r="R29" s="46"/>
      <c r="S29" s="46"/>
      <c r="T29" s="46"/>
    </row>
    <row r="30" spans="2:20" x14ac:dyDescent="0.6">
      <c r="O30" s="46"/>
      <c r="P30" s="46"/>
      <c r="Q30" s="46"/>
      <c r="R30" s="46"/>
      <c r="S30" s="46"/>
      <c r="T30" s="46"/>
    </row>
    <row r="31" spans="2:20" x14ac:dyDescent="0.6">
      <c r="O31" s="46"/>
      <c r="P31" s="46"/>
      <c r="Q31" s="46"/>
      <c r="R31" s="46"/>
      <c r="S31" s="46"/>
      <c r="T31" s="46"/>
    </row>
  </sheetData>
  <protectedRanges>
    <protectedRange sqref="F12:G12 D21:D22 D24:D25 N12:O12 I11:I12" name="범위1_3_2_2_1_1_1"/>
    <protectedRange sqref="O3:P3" name="범위1_1_1_1_1_1"/>
    <protectedRange sqref="D11:D12" name="범위1_3_2_2_1_1_1_1"/>
    <protectedRange sqref="F11:G11" name="범위1_3_2_2_1_1_1_2"/>
    <protectedRange sqref="N11:O11" name="범위1_3_2_2_1_1_1_3"/>
  </protectedRanges>
  <mergeCells count="34">
    <mergeCell ref="B6:C6"/>
    <mergeCell ref="O6:Q6"/>
    <mergeCell ref="F3:G3"/>
    <mergeCell ref="H3:J3"/>
    <mergeCell ref="B1:Q1"/>
    <mergeCell ref="O5:Q5"/>
    <mergeCell ref="F8:G8"/>
    <mergeCell ref="M8:O8"/>
    <mergeCell ref="B9:B10"/>
    <mergeCell ref="C9:C10"/>
    <mergeCell ref="D9:D10"/>
    <mergeCell ref="F9:G9"/>
    <mergeCell ref="H9:H10"/>
    <mergeCell ref="I9:I10"/>
    <mergeCell ref="J9:J10"/>
    <mergeCell ref="M9:M10"/>
    <mergeCell ref="B20:B25"/>
    <mergeCell ref="C21:C22"/>
    <mergeCell ref="C24:C25"/>
    <mergeCell ref="N9:O9"/>
    <mergeCell ref="B11:B12"/>
    <mergeCell ref="I14:K14"/>
    <mergeCell ref="I15:L15"/>
    <mergeCell ref="I16:L16"/>
    <mergeCell ref="B18:B19"/>
    <mergeCell ref="C18:C19"/>
    <mergeCell ref="D18:D19"/>
    <mergeCell ref="E18:L18"/>
    <mergeCell ref="M18:M19"/>
    <mergeCell ref="P27:Q27"/>
    <mergeCell ref="N18:N19"/>
    <mergeCell ref="O18:O19"/>
    <mergeCell ref="P18:P19"/>
    <mergeCell ref="Q18:Q19"/>
  </mergeCells>
  <phoneticPr fontId="24" type="noConversion"/>
  <pageMargins left="0.69999998807907104" right="0.69999998807907104" top="0.75" bottom="0.75" header="0.30000001192092896" footer="0.30000001192092896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FFC000"/>
  </sheetPr>
  <dimension ref="B2:P9"/>
  <sheetViews>
    <sheetView zoomScaleNormal="100" workbookViewId="0">
      <selection activeCell="J15" sqref="J15"/>
    </sheetView>
  </sheetViews>
  <sheetFormatPr defaultColWidth="9" defaultRowHeight="16.899999999999999" x14ac:dyDescent="0.6"/>
  <cols>
    <col min="1" max="2" width="3.75" customWidth="1"/>
    <col min="3" max="4" width="10" customWidth="1"/>
    <col min="5" max="5" width="13.125" customWidth="1"/>
    <col min="6" max="6" width="14.75" customWidth="1"/>
    <col min="7" max="7" width="15.25" customWidth="1"/>
    <col min="8" max="8" width="17" customWidth="1"/>
    <col min="9" max="9" width="17.375" customWidth="1"/>
    <col min="10" max="10" width="10.25" customWidth="1"/>
    <col min="11" max="11" width="12.625" customWidth="1"/>
    <col min="12" max="12" width="9.125" bestFit="1" customWidth="1"/>
    <col min="13" max="14" width="9.125" customWidth="1"/>
    <col min="15" max="15" width="11.625" customWidth="1"/>
  </cols>
  <sheetData>
    <row r="2" spans="2:16" ht="30" customHeight="1" x14ac:dyDescent="0.6">
      <c r="C2" s="100" t="s">
        <v>1</v>
      </c>
      <c r="D2" s="48"/>
      <c r="E2" s="48"/>
      <c r="F2" s="48"/>
      <c r="G2" s="48"/>
      <c r="O2" s="106" t="s">
        <v>16</v>
      </c>
    </row>
    <row r="3" spans="2:16" ht="30" customHeight="1" x14ac:dyDescent="0.6">
      <c r="B3" s="174" t="s">
        <v>70</v>
      </c>
      <c r="C3" s="173" t="s">
        <v>69</v>
      </c>
      <c r="D3" s="173" t="s">
        <v>25</v>
      </c>
      <c r="E3" s="173" t="s">
        <v>22</v>
      </c>
      <c r="F3" s="175" t="s">
        <v>6</v>
      </c>
      <c r="G3" s="175"/>
      <c r="H3" s="177" t="s">
        <v>64</v>
      </c>
      <c r="I3" s="180" t="s">
        <v>21</v>
      </c>
      <c r="J3" s="173" t="s">
        <v>19</v>
      </c>
      <c r="K3" s="173" t="s">
        <v>48</v>
      </c>
      <c r="L3" s="174" t="s">
        <v>28</v>
      </c>
      <c r="M3" s="175" t="s">
        <v>7</v>
      </c>
      <c r="N3" s="175"/>
      <c r="O3" s="175"/>
      <c r="P3" s="176"/>
    </row>
    <row r="4" spans="2:16" x14ac:dyDescent="0.6">
      <c r="B4" s="174"/>
      <c r="C4" s="173"/>
      <c r="D4" s="173"/>
      <c r="E4" s="173"/>
      <c r="F4" s="102" t="s">
        <v>27</v>
      </c>
      <c r="G4" s="102" t="s">
        <v>30</v>
      </c>
      <c r="H4" s="178"/>
      <c r="I4" s="181"/>
      <c r="J4" s="173"/>
      <c r="K4" s="173"/>
      <c r="L4" s="174"/>
      <c r="M4" s="103" t="s">
        <v>55</v>
      </c>
      <c r="N4" s="103" t="s">
        <v>56</v>
      </c>
      <c r="O4" s="103" t="s">
        <v>58</v>
      </c>
      <c r="P4" s="176"/>
    </row>
    <row r="5" spans="2:16" x14ac:dyDescent="0.6">
      <c r="B5" s="63">
        <v>1</v>
      </c>
      <c r="C5" s="113" t="s">
        <v>71</v>
      </c>
      <c r="D5" s="126" t="s">
        <v>72</v>
      </c>
      <c r="E5" s="113" t="s">
        <v>56</v>
      </c>
      <c r="F5" s="126" t="s">
        <v>73</v>
      </c>
      <c r="G5" s="113">
        <v>8400</v>
      </c>
      <c r="H5" s="114">
        <v>44635</v>
      </c>
      <c r="I5" s="115">
        <v>35971</v>
      </c>
      <c r="J5" s="116">
        <v>28000</v>
      </c>
      <c r="K5" s="113">
        <v>30</v>
      </c>
      <c r="L5" s="113">
        <v>12</v>
      </c>
      <c r="M5" s="113">
        <v>0</v>
      </c>
      <c r="N5" s="113">
        <v>8400</v>
      </c>
      <c r="O5" s="117">
        <f>J5/12*K5/100*L5</f>
        <v>8400</v>
      </c>
    </row>
    <row r="6" spans="2:16" x14ac:dyDescent="0.6">
      <c r="B6" s="63">
        <v>2</v>
      </c>
      <c r="C6" s="113" t="s">
        <v>71</v>
      </c>
      <c r="D6" s="126" t="s">
        <v>72</v>
      </c>
      <c r="E6" s="113" t="s">
        <v>26</v>
      </c>
      <c r="F6" s="126" t="s">
        <v>73</v>
      </c>
      <c r="G6" s="113">
        <v>500</v>
      </c>
      <c r="H6" s="114">
        <v>44270</v>
      </c>
      <c r="I6" s="115">
        <v>34972</v>
      </c>
      <c r="J6" s="116">
        <v>30000</v>
      </c>
      <c r="K6" s="113">
        <v>40</v>
      </c>
      <c r="L6" s="113">
        <v>10</v>
      </c>
      <c r="M6" s="113">
        <v>9500</v>
      </c>
      <c r="N6" s="113">
        <v>500</v>
      </c>
      <c r="O6" s="117">
        <f>J6/12*K6/100*L6</f>
        <v>10000</v>
      </c>
    </row>
    <row r="7" spans="2:16" x14ac:dyDescent="0.6">
      <c r="B7" s="63">
        <v>3</v>
      </c>
      <c r="C7" s="113" t="s">
        <v>44</v>
      </c>
      <c r="D7" s="126" t="s">
        <v>72</v>
      </c>
      <c r="E7" s="113"/>
      <c r="F7" s="126" t="s">
        <v>73</v>
      </c>
      <c r="G7" s="113"/>
      <c r="H7" s="114"/>
      <c r="I7" s="115"/>
      <c r="J7" s="116"/>
      <c r="K7" s="113"/>
      <c r="L7" s="113"/>
      <c r="M7" s="113"/>
      <c r="N7" s="113"/>
      <c r="O7" s="117"/>
    </row>
    <row r="8" spans="2:16" x14ac:dyDescent="0.6">
      <c r="B8" s="174" t="s">
        <v>13</v>
      </c>
      <c r="C8" s="174"/>
      <c r="D8" s="174"/>
      <c r="E8" s="174"/>
      <c r="F8" s="174"/>
      <c r="G8" s="101">
        <f>SUM(G5:G7)</f>
        <v>8900</v>
      </c>
      <c r="H8" s="105" t="str">
        <f>IF(G8&lt;='1차년도'!N11,"적절","부적절")</f>
        <v>부적절</v>
      </c>
      <c r="I8" s="58"/>
      <c r="J8" s="58"/>
      <c r="K8" s="58"/>
      <c r="L8" s="58"/>
      <c r="M8" s="58"/>
      <c r="N8" s="58"/>
      <c r="O8" s="58"/>
    </row>
    <row r="9" spans="2:16" x14ac:dyDescent="0.6">
      <c r="B9" s="174" t="s">
        <v>29</v>
      </c>
      <c r="C9" s="174"/>
      <c r="D9" s="174"/>
      <c r="E9" s="174"/>
      <c r="F9" s="174"/>
      <c r="G9" s="179" t="str">
        <f>IF(G8+'1차년도'!O11+'1차년도'!F11='1차년도'!F11+'1차년도'!G11='1차년도'!N11+'1차년도'!O11,"적절","부적절")</f>
        <v>부적절</v>
      </c>
      <c r="H9" s="179"/>
    </row>
  </sheetData>
  <mergeCells count="15">
    <mergeCell ref="B8:F8"/>
    <mergeCell ref="B9:F9"/>
    <mergeCell ref="G9:H9"/>
    <mergeCell ref="I3:I4"/>
    <mergeCell ref="J3:J4"/>
    <mergeCell ref="K3:K4"/>
    <mergeCell ref="L3:L4"/>
    <mergeCell ref="M3:O3"/>
    <mergeCell ref="P3:P4"/>
    <mergeCell ref="B3:B4"/>
    <mergeCell ref="C3:C4"/>
    <mergeCell ref="D3:D4"/>
    <mergeCell ref="E3:E4"/>
    <mergeCell ref="F3:G3"/>
    <mergeCell ref="H3:H4"/>
  </mergeCells>
  <phoneticPr fontId="24" type="noConversion"/>
  <pageMargins left="0.69999998807907104" right="0.69999998807907104" top="0.75" bottom="0.75" header="0.30000001192092896" footer="0.30000001192092896"/>
  <pageSetup paperSize="9" fitToWidth="0" fitToHeight="0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FFC000"/>
  </sheetPr>
  <dimension ref="B2:P9"/>
  <sheetViews>
    <sheetView zoomScaleNormal="100" workbookViewId="0">
      <selection activeCell="K18" sqref="K18"/>
    </sheetView>
  </sheetViews>
  <sheetFormatPr defaultColWidth="9" defaultRowHeight="16.899999999999999" x14ac:dyDescent="0.6"/>
  <cols>
    <col min="1" max="2" width="3.75" customWidth="1"/>
    <col min="3" max="4" width="10" customWidth="1"/>
    <col min="5" max="5" width="13.125" customWidth="1"/>
    <col min="6" max="6" width="14.75" customWidth="1"/>
    <col min="7" max="7" width="15.25" customWidth="1"/>
    <col min="8" max="8" width="17" customWidth="1"/>
    <col min="9" max="9" width="17.375" customWidth="1"/>
    <col min="10" max="10" width="10.25" customWidth="1"/>
    <col min="11" max="11" width="12.625" customWidth="1"/>
    <col min="12" max="12" width="9.125" bestFit="1" customWidth="1"/>
    <col min="13" max="14" width="9.125" customWidth="1"/>
    <col min="15" max="15" width="11.625" customWidth="1"/>
  </cols>
  <sheetData>
    <row r="2" spans="2:16" ht="30" customHeight="1" x14ac:dyDescent="0.6">
      <c r="C2" s="100" t="s">
        <v>0</v>
      </c>
      <c r="D2" s="48"/>
      <c r="E2" s="48"/>
      <c r="F2" s="48"/>
      <c r="G2" s="48"/>
      <c r="O2" s="106" t="s">
        <v>16</v>
      </c>
    </row>
    <row r="3" spans="2:16" ht="30" customHeight="1" x14ac:dyDescent="0.6">
      <c r="B3" s="174" t="s">
        <v>70</v>
      </c>
      <c r="C3" s="173" t="s">
        <v>69</v>
      </c>
      <c r="D3" s="173" t="s">
        <v>25</v>
      </c>
      <c r="E3" s="173" t="s">
        <v>22</v>
      </c>
      <c r="F3" s="175" t="s">
        <v>6</v>
      </c>
      <c r="G3" s="175"/>
      <c r="H3" s="177" t="s">
        <v>64</v>
      </c>
      <c r="I3" s="180" t="s">
        <v>21</v>
      </c>
      <c r="J3" s="173" t="s">
        <v>19</v>
      </c>
      <c r="K3" s="173" t="s">
        <v>48</v>
      </c>
      <c r="L3" s="174" t="s">
        <v>28</v>
      </c>
      <c r="M3" s="175" t="s">
        <v>7</v>
      </c>
      <c r="N3" s="175"/>
      <c r="O3" s="175"/>
      <c r="P3" s="176"/>
    </row>
    <row r="4" spans="2:16" x14ac:dyDescent="0.6">
      <c r="B4" s="174"/>
      <c r="C4" s="173"/>
      <c r="D4" s="173"/>
      <c r="E4" s="173"/>
      <c r="F4" s="49" t="s">
        <v>27</v>
      </c>
      <c r="G4" s="49" t="s">
        <v>30</v>
      </c>
      <c r="H4" s="178"/>
      <c r="I4" s="181"/>
      <c r="J4" s="173"/>
      <c r="K4" s="173"/>
      <c r="L4" s="174"/>
      <c r="M4" s="50" t="s">
        <v>55</v>
      </c>
      <c r="N4" s="50" t="s">
        <v>56</v>
      </c>
      <c r="O4" s="50" t="s">
        <v>58</v>
      </c>
      <c r="P4" s="176"/>
    </row>
    <row r="5" spans="2:16" x14ac:dyDescent="0.6">
      <c r="B5" s="63">
        <v>1</v>
      </c>
      <c r="C5" s="113" t="s">
        <v>71</v>
      </c>
      <c r="D5" s="126" t="s">
        <v>72</v>
      </c>
      <c r="E5" s="113" t="s">
        <v>56</v>
      </c>
      <c r="F5" s="126" t="s">
        <v>73</v>
      </c>
      <c r="G5" s="113">
        <v>8400</v>
      </c>
      <c r="H5" s="114">
        <v>44635</v>
      </c>
      <c r="I5" s="115">
        <v>35971</v>
      </c>
      <c r="J5" s="116">
        <v>28000</v>
      </c>
      <c r="K5" s="113">
        <v>30</v>
      </c>
      <c r="L5" s="113">
        <v>12</v>
      </c>
      <c r="M5" s="113">
        <v>0</v>
      </c>
      <c r="N5" s="113">
        <v>8400</v>
      </c>
      <c r="O5" s="117">
        <f>J5/12*K5/100*L5</f>
        <v>8400</v>
      </c>
    </row>
    <row r="6" spans="2:16" x14ac:dyDescent="0.6">
      <c r="B6" s="63">
        <v>2</v>
      </c>
      <c r="C6" s="113" t="s">
        <v>71</v>
      </c>
      <c r="D6" s="126" t="s">
        <v>72</v>
      </c>
      <c r="E6" s="113" t="s">
        <v>26</v>
      </c>
      <c r="F6" s="126" t="s">
        <v>73</v>
      </c>
      <c r="G6" s="113">
        <v>500</v>
      </c>
      <c r="H6" s="114">
        <v>44270</v>
      </c>
      <c r="I6" s="115">
        <v>34972</v>
      </c>
      <c r="J6" s="116">
        <v>30000</v>
      </c>
      <c r="K6" s="113">
        <v>40</v>
      </c>
      <c r="L6" s="113">
        <v>10</v>
      </c>
      <c r="M6" s="113">
        <v>9500</v>
      </c>
      <c r="N6" s="113">
        <v>500</v>
      </c>
      <c r="O6" s="117">
        <f>J6/12*K6/100*L6</f>
        <v>10000</v>
      </c>
    </row>
    <row r="7" spans="2:16" x14ac:dyDescent="0.6">
      <c r="B7" s="63">
        <v>3</v>
      </c>
      <c r="C7" s="113" t="s">
        <v>44</v>
      </c>
      <c r="D7" s="126" t="s">
        <v>72</v>
      </c>
      <c r="E7" s="113"/>
      <c r="F7" s="126" t="s">
        <v>73</v>
      </c>
      <c r="G7" s="113"/>
      <c r="H7" s="114"/>
      <c r="I7" s="115"/>
      <c r="J7" s="116"/>
      <c r="K7" s="113"/>
      <c r="L7" s="113"/>
      <c r="M7" s="113"/>
      <c r="N7" s="113"/>
      <c r="O7" s="117"/>
    </row>
    <row r="8" spans="2:16" x14ac:dyDescent="0.6">
      <c r="B8" s="174" t="s">
        <v>13</v>
      </c>
      <c r="C8" s="174"/>
      <c r="D8" s="174"/>
      <c r="E8" s="174"/>
      <c r="F8" s="174"/>
      <c r="G8" s="101">
        <f>SUM(G5:G7)</f>
        <v>8900</v>
      </c>
      <c r="H8" s="104" t="str">
        <f>IF(G8&lt;='2차년도'!N11,"적절","부적절")</f>
        <v>부적절</v>
      </c>
      <c r="I8" s="58"/>
      <c r="J8" s="58"/>
      <c r="K8" s="58"/>
      <c r="L8" s="58"/>
      <c r="M8" s="58"/>
      <c r="N8" s="58"/>
      <c r="O8" s="58"/>
    </row>
    <row r="9" spans="2:16" x14ac:dyDescent="0.6">
      <c r="B9" s="174" t="s">
        <v>29</v>
      </c>
      <c r="C9" s="174"/>
      <c r="D9" s="174"/>
      <c r="E9" s="174"/>
      <c r="F9" s="174"/>
      <c r="G9" s="179" t="str">
        <f>IF(G8+'2차년도'!O11+'2차년도'!F11='2차년도'!F11+'2차년도'!G11='2차년도'!N11+'2차년도'!O11,"적절","부적절")</f>
        <v>부적절</v>
      </c>
      <c r="H9" s="179"/>
    </row>
  </sheetData>
  <mergeCells count="15">
    <mergeCell ref="B9:F9"/>
    <mergeCell ref="G9:H9"/>
    <mergeCell ref="P3:P4"/>
    <mergeCell ref="I3:I4"/>
    <mergeCell ref="J3:J4"/>
    <mergeCell ref="K3:K4"/>
    <mergeCell ref="L3:L4"/>
    <mergeCell ref="M3:O3"/>
    <mergeCell ref="H3:H4"/>
    <mergeCell ref="B8:F8"/>
    <mergeCell ref="B3:B4"/>
    <mergeCell ref="C3:C4"/>
    <mergeCell ref="D3:D4"/>
    <mergeCell ref="E3:E4"/>
    <mergeCell ref="F3:G3"/>
  </mergeCells>
  <phoneticPr fontId="24" type="noConversion"/>
  <pageMargins left="0.69999998807907104" right="0.69999998807907104" top="0.75" bottom="0.75" header="0.30000001192092896" footer="0.30000001192092896"/>
  <pageSetup paperSize="9" fitToWidth="0" fitToHeight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1차년도</vt:lpstr>
      <vt:lpstr>2차년도</vt:lpstr>
      <vt:lpstr>1차년도 신규청년인력(현금&gt;현물대체) 내역</vt:lpstr>
      <vt:lpstr>2차년도 신규청년인력(현금&gt;현물대체) 내역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user</cp:lastModifiedBy>
  <cp:revision>1</cp:revision>
  <dcterms:created xsi:type="dcterms:W3CDTF">2019-10-01T04:31:27Z</dcterms:created>
  <dcterms:modified xsi:type="dcterms:W3CDTF">2022-06-20T22:15:03Z</dcterms:modified>
</cp:coreProperties>
</file>