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0" i="1" l="1"/>
  <c r="AI40" i="1"/>
  <c r="AK42" i="1"/>
  <c r="AJ42" i="1"/>
  <c r="L11" i="1" l="1"/>
  <c r="M11" i="1"/>
  <c r="N11" i="1"/>
  <c r="O11" i="1"/>
  <c r="P11" i="1"/>
  <c r="Q11" i="1"/>
  <c r="R11" i="1"/>
  <c r="S11" i="1"/>
  <c r="T11" i="1"/>
  <c r="U11" i="1"/>
  <c r="L26" i="1"/>
  <c r="M26" i="1"/>
  <c r="N26" i="1"/>
  <c r="O26" i="1"/>
  <c r="P26" i="1"/>
  <c r="Q26" i="1"/>
  <c r="R26" i="1"/>
  <c r="S26" i="1"/>
  <c r="T26" i="1"/>
  <c r="U26" i="1"/>
  <c r="W26" i="1"/>
  <c r="X26" i="1"/>
  <c r="Y26" i="1"/>
  <c r="Z26" i="1"/>
  <c r="AA26" i="1"/>
  <c r="AB26" i="1"/>
  <c r="AC26" i="1"/>
  <c r="AD26" i="1"/>
  <c r="AE26" i="1"/>
  <c r="AF26" i="1"/>
  <c r="AG27" i="1"/>
  <c r="L28" i="1"/>
  <c r="M28" i="1"/>
  <c r="N28" i="1"/>
  <c r="O28" i="1"/>
  <c r="P28" i="1"/>
  <c r="Q28" i="1"/>
  <c r="R28" i="1"/>
  <c r="S28" i="1"/>
  <c r="T28" i="1"/>
  <c r="U28" i="1"/>
  <c r="W28" i="1"/>
  <c r="X28" i="1"/>
  <c r="Y28" i="1"/>
  <c r="Z28" i="1"/>
  <c r="AA28" i="1"/>
  <c r="AB28" i="1"/>
  <c r="AC28" i="1"/>
  <c r="AD28" i="1"/>
  <c r="AE28" i="1"/>
  <c r="AF28" i="1"/>
  <c r="L30" i="1"/>
  <c r="M30" i="1"/>
  <c r="N30" i="1"/>
  <c r="O30" i="1"/>
  <c r="P30" i="1"/>
  <c r="Q30" i="1"/>
  <c r="R30" i="1"/>
  <c r="S30" i="1"/>
  <c r="T30" i="1"/>
  <c r="U30" i="1"/>
  <c r="W30" i="1"/>
  <c r="X30" i="1"/>
  <c r="Y30" i="1"/>
  <c r="Z30" i="1"/>
  <c r="AA30" i="1"/>
  <c r="AB30" i="1"/>
  <c r="AC30" i="1"/>
  <c r="AD30" i="1"/>
  <c r="AE30" i="1"/>
  <c r="AF30" i="1"/>
  <c r="AG30" i="1"/>
  <c r="L32" i="1"/>
  <c r="M32" i="1"/>
  <c r="N32" i="1"/>
  <c r="O32" i="1"/>
  <c r="P32" i="1"/>
  <c r="Q32" i="1"/>
  <c r="R32" i="1"/>
  <c r="S32" i="1"/>
  <c r="T32" i="1"/>
  <c r="U32" i="1"/>
  <c r="W32" i="1"/>
  <c r="X32" i="1"/>
  <c r="Y32" i="1"/>
  <c r="Z32" i="1"/>
  <c r="AA32" i="1"/>
  <c r="AB32" i="1"/>
  <c r="AC32" i="1"/>
  <c r="AD32" i="1"/>
  <c r="AE32" i="1"/>
  <c r="AF32" i="1"/>
  <c r="L34" i="1"/>
  <c r="M34" i="1"/>
  <c r="N34" i="1"/>
  <c r="O34" i="1"/>
  <c r="P34" i="1"/>
  <c r="Q34" i="1"/>
  <c r="R34" i="1"/>
  <c r="S34" i="1"/>
  <c r="T34" i="1"/>
  <c r="U34" i="1"/>
  <c r="W34" i="1"/>
  <c r="X34" i="1"/>
  <c r="Y34" i="1"/>
  <c r="Z34" i="1"/>
  <c r="AA34" i="1"/>
  <c r="AB34" i="1"/>
  <c r="AC34" i="1"/>
  <c r="AD34" i="1"/>
  <c r="AE34" i="1"/>
  <c r="AF34" i="1"/>
  <c r="L36" i="1"/>
  <c r="M36" i="1"/>
  <c r="N36" i="1"/>
  <c r="O36" i="1"/>
  <c r="P36" i="1"/>
  <c r="Q36" i="1"/>
  <c r="R36" i="1"/>
  <c r="S36" i="1"/>
  <c r="T36" i="1"/>
  <c r="U36" i="1"/>
  <c r="W36" i="1"/>
  <c r="X36" i="1"/>
  <c r="Y36" i="1"/>
  <c r="Z36" i="1"/>
  <c r="AA36" i="1"/>
  <c r="AB36" i="1"/>
  <c r="AC36" i="1"/>
  <c r="AD36" i="1"/>
  <c r="AE36" i="1"/>
  <c r="AF36" i="1"/>
  <c r="AG12" i="1"/>
  <c r="AG3" i="1"/>
  <c r="W3" i="1"/>
  <c r="V26" i="1" l="1"/>
  <c r="AG26" i="1"/>
  <c r="AG29" i="1" s="1"/>
  <c r="AH29" i="1" s="1"/>
  <c r="X11" i="1"/>
  <c r="Y11" i="1"/>
  <c r="Z11" i="1"/>
  <c r="AA11" i="1"/>
  <c r="AB11" i="1"/>
  <c r="AC11" i="1"/>
  <c r="AD11" i="1"/>
  <c r="AE11" i="1"/>
  <c r="AF11" i="1"/>
  <c r="X13" i="1"/>
  <c r="Y13" i="1"/>
  <c r="Z13" i="1"/>
  <c r="AA13" i="1"/>
  <c r="AB13" i="1"/>
  <c r="AC13" i="1"/>
  <c r="AD13" i="1"/>
  <c r="AE13" i="1"/>
  <c r="AF13" i="1"/>
  <c r="X15" i="1"/>
  <c r="Y15" i="1"/>
  <c r="Z15" i="1"/>
  <c r="AA15" i="1"/>
  <c r="AB15" i="1"/>
  <c r="AC15" i="1"/>
  <c r="AD15" i="1"/>
  <c r="AE15" i="1"/>
  <c r="AF15" i="1"/>
  <c r="X17" i="1"/>
  <c r="Y17" i="1"/>
  <c r="Z17" i="1"/>
  <c r="AA17" i="1"/>
  <c r="AB17" i="1"/>
  <c r="AC17" i="1"/>
  <c r="AD17" i="1"/>
  <c r="AE17" i="1"/>
  <c r="AF17" i="1"/>
  <c r="X19" i="1"/>
  <c r="Y19" i="1"/>
  <c r="Z19" i="1"/>
  <c r="AA19" i="1"/>
  <c r="AB19" i="1"/>
  <c r="AC19" i="1"/>
  <c r="AD19" i="1"/>
  <c r="AE19" i="1"/>
  <c r="AF19" i="1"/>
  <c r="X21" i="1"/>
  <c r="Y21" i="1"/>
  <c r="Z21" i="1"/>
  <c r="AA21" i="1"/>
  <c r="AB21" i="1"/>
  <c r="AC21" i="1"/>
  <c r="AD21" i="1"/>
  <c r="AE21" i="1"/>
  <c r="AF21" i="1"/>
  <c r="X23" i="1"/>
  <c r="Y23" i="1"/>
  <c r="W23" i="1"/>
  <c r="W21" i="1"/>
  <c r="W19" i="1"/>
  <c r="W17" i="1"/>
  <c r="W15" i="1"/>
  <c r="W13" i="1"/>
  <c r="W11" i="1"/>
  <c r="X5" i="1"/>
  <c r="Y5" i="1"/>
  <c r="Z5" i="1"/>
  <c r="AA5" i="1"/>
  <c r="AB5" i="1"/>
  <c r="AC5" i="1"/>
  <c r="AD5" i="1"/>
  <c r="AE5" i="1"/>
  <c r="AF5" i="1"/>
  <c r="X7" i="1"/>
  <c r="Y7" i="1"/>
  <c r="Z7" i="1"/>
  <c r="AA7" i="1"/>
  <c r="AB7" i="1"/>
  <c r="AC7" i="1"/>
  <c r="AD7" i="1"/>
  <c r="AE7" i="1"/>
  <c r="AF7" i="1"/>
  <c r="W7" i="1"/>
  <c r="W5" i="1"/>
  <c r="X3" i="1"/>
  <c r="Y3" i="1"/>
  <c r="Z3" i="1"/>
  <c r="AA3" i="1"/>
  <c r="AB3" i="1"/>
  <c r="AC3" i="1"/>
  <c r="AD3" i="1"/>
  <c r="AE3" i="1"/>
  <c r="AF3" i="1"/>
  <c r="M13" i="1"/>
  <c r="N13" i="1"/>
  <c r="O13" i="1"/>
  <c r="P13" i="1"/>
  <c r="Q13" i="1"/>
  <c r="R13" i="1"/>
  <c r="S13" i="1"/>
  <c r="T13" i="1"/>
  <c r="U13" i="1"/>
  <c r="M15" i="1"/>
  <c r="N15" i="1"/>
  <c r="O15" i="1"/>
  <c r="P15" i="1"/>
  <c r="Q15" i="1"/>
  <c r="R15" i="1"/>
  <c r="S15" i="1"/>
  <c r="T15" i="1"/>
  <c r="U15" i="1"/>
  <c r="M17" i="1"/>
  <c r="N17" i="1"/>
  <c r="O17" i="1"/>
  <c r="P17" i="1"/>
  <c r="Q17" i="1"/>
  <c r="R17" i="1"/>
  <c r="S17" i="1"/>
  <c r="T17" i="1"/>
  <c r="U17" i="1"/>
  <c r="M19" i="1"/>
  <c r="N19" i="1"/>
  <c r="O19" i="1"/>
  <c r="P19" i="1"/>
  <c r="Q19" i="1"/>
  <c r="R19" i="1"/>
  <c r="S19" i="1"/>
  <c r="T19" i="1"/>
  <c r="U19" i="1"/>
  <c r="M21" i="1"/>
  <c r="N21" i="1"/>
  <c r="O21" i="1"/>
  <c r="P21" i="1"/>
  <c r="Q21" i="1"/>
  <c r="R21" i="1"/>
  <c r="S21" i="1"/>
  <c r="T21" i="1"/>
  <c r="U21" i="1"/>
  <c r="M23" i="1"/>
  <c r="N23" i="1"/>
  <c r="L23" i="1"/>
  <c r="L21" i="1"/>
  <c r="L19" i="1"/>
  <c r="L17" i="1"/>
  <c r="L15" i="1"/>
  <c r="L13" i="1"/>
  <c r="M7" i="1"/>
  <c r="N7" i="1"/>
  <c r="O7" i="1"/>
  <c r="P7" i="1"/>
  <c r="Q7" i="1"/>
  <c r="R7" i="1"/>
  <c r="S7" i="1"/>
  <c r="T7" i="1"/>
  <c r="U7" i="1"/>
  <c r="L7" i="1"/>
  <c r="M5" i="1"/>
  <c r="N5" i="1"/>
  <c r="O5" i="1"/>
  <c r="P5" i="1"/>
  <c r="Q5" i="1"/>
  <c r="R5" i="1"/>
  <c r="S5" i="1"/>
  <c r="T5" i="1"/>
  <c r="U5" i="1"/>
  <c r="L5" i="1"/>
  <c r="U3" i="1"/>
  <c r="M3" i="1"/>
  <c r="N3" i="1"/>
  <c r="O3" i="1"/>
  <c r="P3" i="1"/>
  <c r="Q3" i="1"/>
  <c r="R3" i="1"/>
  <c r="S3" i="1"/>
  <c r="T3" i="1"/>
  <c r="L3" i="1"/>
  <c r="V3" i="1" l="1"/>
  <c r="AG11" i="1"/>
  <c r="AG14" i="1" s="1"/>
  <c r="AH14" i="1" s="1"/>
  <c r="AG2" i="1"/>
  <c r="AG5" i="1" s="1"/>
  <c r="AH5" i="1" s="1"/>
  <c r="V11" i="1"/>
</calcChain>
</file>

<file path=xl/sharedStrings.xml><?xml version="1.0" encoding="utf-8"?>
<sst xmlns="http://schemas.openxmlformats.org/spreadsheetml/2006/main" count="10" uniqueCount="8">
  <si>
    <t>p=3.5 p_0</t>
  </si>
  <si>
    <t>p=9.5 p_0</t>
  </si>
  <si>
    <t>p=5.5 p_0</t>
  </si>
  <si>
    <t>погр</t>
  </si>
  <si>
    <t>погр мнк</t>
  </si>
  <si>
    <t>(41,1+-0,2)*10^4</t>
  </si>
  <si>
    <t>k=</t>
  </si>
  <si>
    <t xml:space="preserve">d = k/p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</si>
</sst>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color rgb="FF000000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Fill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165" fontId="1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4"/>
  <sheetViews>
    <sheetView tabSelected="1" topLeftCell="P19" zoomScale="80" zoomScaleNormal="80" workbookViewId="0">
      <selection activeCell="AH41" sqref="AH41"/>
    </sheetView>
  </sheetViews>
  <sheetFormatPr defaultRowHeight="14.4" x14ac:dyDescent="0.3"/>
  <cols>
    <col min="1" max="1" width="8.88671875" style="1"/>
    <col min="2" max="11" width="10.5546875" style="1" bestFit="1" customWidth="1"/>
    <col min="12" max="21" width="9" style="1" bestFit="1" customWidth="1"/>
    <col min="22" max="22" width="8.88671875" style="6"/>
    <col min="23" max="32" width="8.88671875" style="1"/>
    <col min="33" max="33" width="17.88671875" style="1" customWidth="1"/>
    <col min="34" max="34" width="8.88671875" style="1"/>
    <col min="35" max="35" width="18.88671875" style="1" customWidth="1"/>
    <col min="36" max="36" width="29.21875" style="1" customWidth="1"/>
    <col min="37" max="37" width="10.44140625" style="1" bestFit="1" customWidth="1"/>
    <col min="38" max="16384" width="8.88671875" style="1"/>
  </cols>
  <sheetData>
    <row r="1" spans="1:34" x14ac:dyDescent="0.3">
      <c r="A1" s="21">
        <v>4.1114562625138998E-3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34" s="4" customFormat="1" x14ac:dyDescent="0.3">
      <c r="A2" s="20" t="s">
        <v>0</v>
      </c>
      <c r="B2" s="4">
        <v>0</v>
      </c>
      <c r="C2" s="4">
        <v>10</v>
      </c>
      <c r="D2" s="4">
        <v>20</v>
      </c>
      <c r="E2" s="4">
        <v>30</v>
      </c>
      <c r="F2" s="4">
        <v>40</v>
      </c>
      <c r="G2" s="4">
        <v>50</v>
      </c>
      <c r="H2" s="4">
        <v>60</v>
      </c>
      <c r="I2" s="4">
        <v>70</v>
      </c>
      <c r="J2" s="4">
        <v>80</v>
      </c>
      <c r="K2" s="4">
        <v>90</v>
      </c>
      <c r="V2" s="6" t="s">
        <v>3</v>
      </c>
      <c r="AG2" s="4">
        <f>SUMSQ(L3:U7)</f>
        <v>13.456362722278143</v>
      </c>
    </row>
    <row r="3" spans="1:34" x14ac:dyDescent="0.3">
      <c r="A3" s="20"/>
      <c r="B3" s="12">
        <v>0.86</v>
      </c>
      <c r="C3" s="12">
        <v>0.84</v>
      </c>
      <c r="D3" s="12">
        <v>0.81</v>
      </c>
      <c r="E3" s="12">
        <v>0.78</v>
      </c>
      <c r="F3" s="12">
        <v>0.75</v>
      </c>
      <c r="G3" s="12">
        <v>0.72</v>
      </c>
      <c r="H3" s="12">
        <v>0.69</v>
      </c>
      <c r="I3" s="12">
        <v>0.67</v>
      </c>
      <c r="J3" s="12">
        <v>0.64</v>
      </c>
      <c r="K3" s="12">
        <v>0.62</v>
      </c>
      <c r="L3" s="1">
        <f>-LOG(B3/$B$3, EXP(1))</f>
        <v>0</v>
      </c>
      <c r="M3" s="1">
        <f t="shared" ref="M3:T3" si="0">-LOG(C3/$B$3, EXP(1))</f>
        <v>2.3530497410194161E-2</v>
      </c>
      <c r="N3" s="1">
        <f t="shared" si="0"/>
        <v>5.9898141581068841E-2</v>
      </c>
      <c r="O3" s="1">
        <f t="shared" si="0"/>
        <v>9.7638469563915933E-2</v>
      </c>
      <c r="P3" s="1">
        <f t="shared" si="0"/>
        <v>0.1368591827171973</v>
      </c>
      <c r="Q3" s="1">
        <f t="shared" si="0"/>
        <v>0.1776811772374525</v>
      </c>
      <c r="R3" s="1">
        <f t="shared" si="0"/>
        <v>0.22024079165624838</v>
      </c>
      <c r="S3" s="1">
        <f t="shared" si="0"/>
        <v>0.24965467686254161</v>
      </c>
      <c r="T3" s="1">
        <f t="shared" si="0"/>
        <v>0.2954642128938359</v>
      </c>
      <c r="U3" s="1">
        <f>-LOG(K3/$B$3, EXP(1))</f>
        <v>0.32721291120841611</v>
      </c>
      <c r="V3" s="6">
        <f>AVERAGE(W3:AF7)</f>
        <v>2.5005927532967705E-2</v>
      </c>
      <c r="W3" s="1">
        <f>0.01*SQRT(1/$B$3^2+1/B3^2)</f>
        <v>1.6444343748524361E-2</v>
      </c>
      <c r="X3" s="1">
        <f t="shared" ref="X3:AF3" si="1">0.01*SQRT(1/$B$3^2+1/C3^2)</f>
        <v>1.6641261270375102E-2</v>
      </c>
      <c r="Y3" s="1">
        <f t="shared" si="1"/>
        <v>1.6959481446544546E-2</v>
      </c>
      <c r="Z3" s="1">
        <f t="shared" si="1"/>
        <v>1.7308199491592121E-2</v>
      </c>
      <c r="AA3" s="1">
        <f t="shared" si="1"/>
        <v>1.7691410300979229E-2</v>
      </c>
      <c r="AB3" s="1">
        <f t="shared" si="1"/>
        <v>1.8113791851175648E-2</v>
      </c>
      <c r="AC3" s="1">
        <f t="shared" si="1"/>
        <v>1.8580853808214972E-2</v>
      </c>
      <c r="AD3" s="1">
        <f t="shared" si="1"/>
        <v>1.8920226844801488E-2</v>
      </c>
      <c r="AE3" s="1">
        <f t="shared" si="1"/>
        <v>1.9476879772176447E-2</v>
      </c>
      <c r="AF3" s="1">
        <f t="shared" si="1"/>
        <v>1.9883508298122389E-2</v>
      </c>
      <c r="AG3" s="1">
        <f>SUMSQ(B2:K2,B4:K4,B6:K6)</f>
        <v>855500</v>
      </c>
    </row>
    <row r="4" spans="1:34" s="4" customFormat="1" x14ac:dyDescent="0.3">
      <c r="A4" s="20"/>
      <c r="B4" s="4">
        <v>100</v>
      </c>
      <c r="C4" s="4">
        <v>110</v>
      </c>
      <c r="D4" s="4">
        <v>120</v>
      </c>
      <c r="E4" s="4">
        <v>130</v>
      </c>
      <c r="F4" s="4">
        <v>140</v>
      </c>
      <c r="G4" s="4">
        <v>150</v>
      </c>
      <c r="H4" s="4">
        <v>160</v>
      </c>
      <c r="I4" s="4">
        <v>170</v>
      </c>
      <c r="J4" s="4">
        <v>180</v>
      </c>
      <c r="K4" s="4">
        <v>190</v>
      </c>
      <c r="V4" s="6"/>
      <c r="AG4" s="4" t="s">
        <v>4</v>
      </c>
    </row>
    <row r="5" spans="1:34" s="2" customFormat="1" x14ac:dyDescent="0.3">
      <c r="A5" s="20"/>
      <c r="B5" s="13">
        <v>0.59</v>
      </c>
      <c r="C5" s="13">
        <v>0.56999999999999995</v>
      </c>
      <c r="D5" s="13">
        <v>0.55000000000000004</v>
      </c>
      <c r="E5" s="13">
        <v>0.52</v>
      </c>
      <c r="F5" s="13">
        <v>0.5</v>
      </c>
      <c r="G5" s="13">
        <v>0.48</v>
      </c>
      <c r="H5" s="13">
        <v>0.46</v>
      </c>
      <c r="I5" s="13">
        <v>0.45</v>
      </c>
      <c r="J5" s="13">
        <v>0.43</v>
      </c>
      <c r="K5" s="13">
        <v>0.41</v>
      </c>
      <c r="L5" s="1">
        <f>-LOG(B5/$B$3, EXP(1))</f>
        <v>0.3768098523477883</v>
      </c>
      <c r="M5" s="1">
        <f t="shared" ref="M5:U5" si="2">-LOG(C5/$B$3, EXP(1))</f>
        <v>0.41129602841895763</v>
      </c>
      <c r="N5" s="1">
        <f t="shared" si="2"/>
        <v>0.44701411102103678</v>
      </c>
      <c r="O5" s="1">
        <f t="shared" si="2"/>
        <v>0.50310357767208025</v>
      </c>
      <c r="P5" s="1">
        <f t="shared" si="2"/>
        <v>0.5423242908253616</v>
      </c>
      <c r="Q5" s="1">
        <f t="shared" si="2"/>
        <v>0.58314628534561685</v>
      </c>
      <c r="R5" s="1">
        <f t="shared" si="2"/>
        <v>0.6257058997644126</v>
      </c>
      <c r="S5" s="1">
        <f t="shared" si="2"/>
        <v>0.64768480648318794</v>
      </c>
      <c r="T5" s="1">
        <f t="shared" si="2"/>
        <v>0.69314718055994529</v>
      </c>
      <c r="U5" s="1">
        <f t="shared" si="2"/>
        <v>0.74077522954920005</v>
      </c>
      <c r="V5" s="6"/>
      <c r="W5" s="1">
        <f>0.01*SQRT(1/$B$3^2+1/B5^2)</f>
        <v>2.0554366751725565E-2</v>
      </c>
      <c r="X5" s="1">
        <f t="shared" ref="X5:AF5" si="3">0.01*SQRT(1/$B$3^2+1/C5^2)</f>
        <v>2.1047451913424952E-2</v>
      </c>
      <c r="Y5" s="1">
        <f t="shared" si="3"/>
        <v>2.1582092879433874E-2</v>
      </c>
      <c r="Z5" s="1">
        <f t="shared" si="3"/>
        <v>2.2472888240431328E-2</v>
      </c>
      <c r="AA5" s="1">
        <f t="shared" si="3"/>
        <v>2.3134567656643516E-2</v>
      </c>
      <c r="AB5" s="1">
        <f t="shared" si="3"/>
        <v>2.3858667155513817E-2</v>
      </c>
      <c r="AC5" s="1">
        <f t="shared" si="3"/>
        <v>2.4653559838698907E-2</v>
      </c>
      <c r="AD5" s="1">
        <f t="shared" si="3"/>
        <v>2.508057776754043E-2</v>
      </c>
      <c r="AE5" s="1">
        <f t="shared" si="3"/>
        <v>2.6000790436044068E-2</v>
      </c>
      <c r="AF5" s="1">
        <f t="shared" si="3"/>
        <v>2.7020218694160866E-2</v>
      </c>
      <c r="AG5" s="2">
        <f>1/SQRT(30)*SQRT(-AG2/AG3+AG6^2)</f>
        <v>1.9757559330054863E-4</v>
      </c>
      <c r="AH5" s="17">
        <f>AG5/AG6</f>
        <v>4.8060227025188182E-2</v>
      </c>
    </row>
    <row r="6" spans="1:34" s="4" customFormat="1" x14ac:dyDescent="0.3">
      <c r="A6" s="20"/>
      <c r="B6" s="4">
        <v>200</v>
      </c>
      <c r="C6" s="4">
        <v>210</v>
      </c>
      <c r="D6" s="4">
        <v>220</v>
      </c>
      <c r="E6" s="4">
        <v>230</v>
      </c>
      <c r="F6" s="4">
        <v>240</v>
      </c>
      <c r="G6" s="4">
        <v>250</v>
      </c>
      <c r="H6" s="4">
        <v>260</v>
      </c>
      <c r="I6" s="4">
        <v>270</v>
      </c>
      <c r="J6" s="4">
        <v>280</v>
      </c>
      <c r="K6" s="4">
        <v>290</v>
      </c>
      <c r="V6" s="6"/>
      <c r="AG6" s="4">
        <v>4.1110000000000001E-3</v>
      </c>
    </row>
    <row r="7" spans="1:34" x14ac:dyDescent="0.3">
      <c r="A7" s="20"/>
      <c r="B7" s="12">
        <v>0.38</v>
      </c>
      <c r="C7" s="12">
        <v>0.37</v>
      </c>
      <c r="D7" s="12">
        <v>0.36</v>
      </c>
      <c r="E7" s="12">
        <v>0.34</v>
      </c>
      <c r="F7" s="12">
        <v>0.33</v>
      </c>
      <c r="G7" s="12">
        <v>0.31</v>
      </c>
      <c r="H7" s="12">
        <v>0.3</v>
      </c>
      <c r="I7" s="12">
        <v>0.28999999999999998</v>
      </c>
      <c r="J7" s="12">
        <v>0.28000000000000003</v>
      </c>
      <c r="K7" s="12">
        <v>0.27</v>
      </c>
      <c r="L7" s="1">
        <f>-LOG(B7/$B$3, EXP(1))</f>
        <v>0.8167611365271219</v>
      </c>
      <c r="M7" s="1">
        <f t="shared" ref="M7:U7" si="4">-LOG(C7/$B$3, EXP(1))</f>
        <v>0.84342938360928332</v>
      </c>
      <c r="N7" s="1">
        <f t="shared" si="4"/>
        <v>0.87082835779739776</v>
      </c>
      <c r="O7" s="1">
        <f t="shared" si="4"/>
        <v>0.92798677163734622</v>
      </c>
      <c r="P7" s="1">
        <f t="shared" si="4"/>
        <v>0.95783973478702744</v>
      </c>
      <c r="Q7" s="1">
        <f t="shared" si="4"/>
        <v>1.0203600917683615</v>
      </c>
      <c r="R7" s="1">
        <f t="shared" si="4"/>
        <v>1.0531499145913523</v>
      </c>
      <c r="S7" s="1">
        <f t="shared" si="4"/>
        <v>1.0870514662670336</v>
      </c>
      <c r="T7" s="1">
        <f t="shared" si="4"/>
        <v>1.1221427860783038</v>
      </c>
      <c r="U7" s="1">
        <f t="shared" si="4"/>
        <v>1.1585104302491787</v>
      </c>
      <c r="W7" s="1">
        <f>0.01*SQRT(1/$B$3^2+1/B7^2)</f>
        <v>2.8770279739395735E-2</v>
      </c>
      <c r="X7" s="1">
        <f t="shared" ref="X7:AF7" si="5">0.01*SQRT(1/$B$3^2+1/C7^2)</f>
        <v>2.9422243466117017E-2</v>
      </c>
      <c r="Y7" s="1">
        <f t="shared" si="5"/>
        <v>3.0113338555055984E-2</v>
      </c>
      <c r="Z7" s="1">
        <f t="shared" si="5"/>
        <v>3.1626889252248679E-2</v>
      </c>
      <c r="AA7" s="1">
        <f t="shared" si="5"/>
        <v>3.2457385387707816E-2</v>
      </c>
      <c r="AB7" s="1">
        <f t="shared" si="5"/>
        <v>3.4289808208658144E-2</v>
      </c>
      <c r="AC7" s="1">
        <f t="shared" si="5"/>
        <v>3.5303248175924652E-2</v>
      </c>
      <c r="AD7" s="1">
        <f t="shared" si="5"/>
        <v>3.6390505118128864E-2</v>
      </c>
      <c r="AE7" s="1">
        <f t="shared" si="5"/>
        <v>3.7559531742840574E-2</v>
      </c>
      <c r="AF7" s="1">
        <f t="shared" si="5"/>
        <v>3.8819458176830204E-2</v>
      </c>
      <c r="AG7" s="1" t="s">
        <v>5</v>
      </c>
    </row>
    <row r="8" spans="1:34" x14ac:dyDescent="0.3">
      <c r="A8" s="7"/>
    </row>
    <row r="9" spans="1:34" x14ac:dyDescent="0.3">
      <c r="A9" s="19">
        <v>2.17013941052227E-3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0"/>
      <c r="M9" s="10"/>
      <c r="N9" s="10"/>
      <c r="O9" s="10"/>
      <c r="P9" s="10"/>
      <c r="Q9" s="10"/>
      <c r="R9" s="10"/>
      <c r="S9" s="10"/>
      <c r="T9" s="10"/>
      <c r="U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spans="1:34" s="4" customFormat="1" x14ac:dyDescent="0.3">
      <c r="A10" s="20" t="s">
        <v>2</v>
      </c>
      <c r="B10" s="4">
        <v>0</v>
      </c>
      <c r="C10" s="4">
        <v>10</v>
      </c>
      <c r="D10" s="4">
        <v>20</v>
      </c>
      <c r="E10" s="4">
        <v>30</v>
      </c>
      <c r="F10" s="4">
        <v>40</v>
      </c>
      <c r="G10" s="4">
        <v>50</v>
      </c>
      <c r="H10" s="4">
        <v>60</v>
      </c>
      <c r="I10" s="4">
        <v>70</v>
      </c>
      <c r="J10" s="4">
        <v>80</v>
      </c>
      <c r="K10" s="4">
        <v>90</v>
      </c>
      <c r="V10" s="6"/>
    </row>
    <row r="11" spans="1:34" x14ac:dyDescent="0.3">
      <c r="A11" s="20"/>
      <c r="B11" s="12">
        <v>1.1399999999999999</v>
      </c>
      <c r="C11" s="12">
        <v>1.1299999999999999</v>
      </c>
      <c r="D11" s="12">
        <v>1.1100000000000001</v>
      </c>
      <c r="E11" s="12">
        <v>1.08</v>
      </c>
      <c r="F11" s="12">
        <v>1.06</v>
      </c>
      <c r="G11" s="12">
        <v>1.04</v>
      </c>
      <c r="H11" s="12">
        <v>1.02</v>
      </c>
      <c r="I11" s="12">
        <v>1</v>
      </c>
      <c r="J11" s="12">
        <v>0.98</v>
      </c>
      <c r="K11" s="12">
        <v>0.96</v>
      </c>
      <c r="L11" s="10">
        <f t="shared" ref="L11:U11" si="6">-LOG(B11/$B$11, EXP(1))</f>
        <v>0</v>
      </c>
      <c r="M11" s="10">
        <f t="shared" si="6"/>
        <v>8.8106296821549197E-3</v>
      </c>
      <c r="N11" s="10">
        <f t="shared" si="6"/>
        <v>2.666824708216118E-2</v>
      </c>
      <c r="O11" s="10">
        <f t="shared" si="6"/>
        <v>5.4067221270275592E-2</v>
      </c>
      <c r="P11" s="10">
        <f t="shared" si="6"/>
        <v>7.275935428242819E-2</v>
      </c>
      <c r="Q11" s="10">
        <f t="shared" si="6"/>
        <v>9.1807549253122733E-2</v>
      </c>
      <c r="R11" s="10">
        <f t="shared" si="6"/>
        <v>0.11122563511022425</v>
      </c>
      <c r="S11" s="10">
        <f t="shared" si="6"/>
        <v>0.13102826240640403</v>
      </c>
      <c r="T11" s="10">
        <f t="shared" si="6"/>
        <v>0.15123096972392353</v>
      </c>
      <c r="U11" s="10">
        <f t="shared" si="6"/>
        <v>0.17185025692665915</v>
      </c>
      <c r="V11" s="6">
        <f>AVERAGE(W11:AF23)</f>
        <v>2.059794219281301E-2</v>
      </c>
      <c r="W11" s="10">
        <f t="shared" ref="W11:AF11" si="7">0.01*SQRT(1/$B$11^2+1/B11^2)</f>
        <v>1.2405382126079783E-2</v>
      </c>
      <c r="X11" s="10">
        <f t="shared" si="7"/>
        <v>1.2460394102291047E-2</v>
      </c>
      <c r="Y11" s="10">
        <f t="shared" si="7"/>
        <v>1.2574139977407415E-2</v>
      </c>
      <c r="Z11" s="10">
        <f t="shared" si="7"/>
        <v>1.2754631898930216E-2</v>
      </c>
      <c r="AA11" s="10">
        <f t="shared" si="7"/>
        <v>1.2882018353055311E-2</v>
      </c>
      <c r="AB11" s="10">
        <f t="shared" si="7"/>
        <v>1.301546672804341E-2</v>
      </c>
      <c r="AC11" s="10">
        <f t="shared" si="7"/>
        <v>1.315536510214857E-2</v>
      </c>
      <c r="AD11" s="10">
        <f t="shared" si="7"/>
        <v>1.330213339457359E-2</v>
      </c>
      <c r="AE11" s="10">
        <f t="shared" si="7"/>
        <v>1.3456226618665332E-2</v>
      </c>
      <c r="AF11" s="10">
        <f t="shared" si="7"/>
        <v>1.3618138539884013E-2</v>
      </c>
      <c r="AG11" s="10">
        <f>SUMSQ(L11:U23)</f>
        <v>37.536269788329747</v>
      </c>
      <c r="AH11" s="10"/>
    </row>
    <row r="12" spans="1:34" s="4" customFormat="1" x14ac:dyDescent="0.3">
      <c r="A12" s="20"/>
      <c r="B12" s="4">
        <v>100</v>
      </c>
      <c r="C12" s="4">
        <v>110</v>
      </c>
      <c r="D12" s="4">
        <v>120</v>
      </c>
      <c r="E12" s="4">
        <v>130</v>
      </c>
      <c r="F12" s="4">
        <v>140</v>
      </c>
      <c r="G12" s="4">
        <v>150</v>
      </c>
      <c r="H12" s="4">
        <v>160</v>
      </c>
      <c r="I12" s="4">
        <v>170</v>
      </c>
      <c r="J12" s="4">
        <v>180</v>
      </c>
      <c r="K12" s="4">
        <v>190</v>
      </c>
      <c r="V12" s="6"/>
      <c r="AG12" s="4">
        <f>SUMSQ(B10:K10,B12:K12,B14:K14,B16:K16,B18:K18,B20:K20,B22:D22)</f>
        <v>8137500</v>
      </c>
    </row>
    <row r="13" spans="1:34" x14ac:dyDescent="0.3">
      <c r="A13" s="20"/>
      <c r="B13" s="12">
        <v>0.94</v>
      </c>
      <c r="C13" s="12">
        <v>0.92</v>
      </c>
      <c r="D13" s="12">
        <v>0.9</v>
      </c>
      <c r="E13" s="12">
        <v>0.88</v>
      </c>
      <c r="F13" s="12">
        <v>0.86</v>
      </c>
      <c r="G13" s="12">
        <v>0.84</v>
      </c>
      <c r="H13" s="12">
        <v>0.82</v>
      </c>
      <c r="I13" s="12">
        <v>0.8</v>
      </c>
      <c r="J13" s="12">
        <v>0.78</v>
      </c>
      <c r="K13" s="12">
        <v>0.76</v>
      </c>
      <c r="L13" s="10">
        <f t="shared" ref="L13:U13" si="8">-LOG(B13/$B$11, EXP(1))</f>
        <v>0.19290366612449156</v>
      </c>
      <c r="M13" s="10">
        <f t="shared" si="8"/>
        <v>0.21440987134545506</v>
      </c>
      <c r="N13" s="10">
        <f t="shared" si="8"/>
        <v>0.23638877806423023</v>
      </c>
      <c r="O13" s="10">
        <f t="shared" si="8"/>
        <v>0.25886163391628891</v>
      </c>
      <c r="P13" s="10">
        <f t="shared" si="8"/>
        <v>0.28185115214098772</v>
      </c>
      <c r="Q13" s="10">
        <f t="shared" si="8"/>
        <v>0.30538164955118174</v>
      </c>
      <c r="R13" s="10">
        <f t="shared" si="8"/>
        <v>0.32947920113024232</v>
      </c>
      <c r="S13" s="10">
        <f t="shared" si="8"/>
        <v>0.35417181372061374</v>
      </c>
      <c r="T13" s="10">
        <f t="shared" si="8"/>
        <v>0.37948962170490352</v>
      </c>
      <c r="U13" s="10">
        <f t="shared" si="8"/>
        <v>0.40546510810816427</v>
      </c>
      <c r="W13" s="10">
        <f t="shared" ref="W13:AF13" si="9">0.01*SQRT(1/$B$11^2+1/B13^2)</f>
        <v>1.378840579862925E-2</v>
      </c>
      <c r="X13" s="10">
        <f t="shared" si="9"/>
        <v>1.3967612568443926E-2</v>
      </c>
      <c r="Y13" s="10">
        <f t="shared" si="9"/>
        <v>1.4156395832643514E-2</v>
      </c>
      <c r="Z13" s="10">
        <f t="shared" si="9"/>
        <v>1.4355451377507728E-2</v>
      </c>
      <c r="AA13" s="10">
        <f t="shared" si="9"/>
        <v>1.4565540618420109E-2</v>
      </c>
      <c r="AB13" s="10">
        <f t="shared" si="9"/>
        <v>1.4787498397501186E-2</v>
      </c>
      <c r="AC13" s="10">
        <f t="shared" si="9"/>
        <v>1.5022241918307198E-2</v>
      </c>
      <c r="AD13" s="10">
        <f t="shared" si="9"/>
        <v>1.5270781016275161E-2</v>
      </c>
      <c r="AE13" s="10">
        <f t="shared" si="9"/>
        <v>1.5534230004347284E-2</v>
      </c>
      <c r="AF13" s="10">
        <f t="shared" si="9"/>
        <v>1.581382138361399E-2</v>
      </c>
      <c r="AG13" s="10" t="s">
        <v>4</v>
      </c>
      <c r="AH13" s="10"/>
    </row>
    <row r="14" spans="1:34" s="4" customFormat="1" x14ac:dyDescent="0.3">
      <c r="A14" s="20"/>
      <c r="B14" s="4">
        <v>200</v>
      </c>
      <c r="C14" s="4">
        <v>210</v>
      </c>
      <c r="D14" s="4">
        <v>220</v>
      </c>
      <c r="E14" s="4">
        <v>230</v>
      </c>
      <c r="F14" s="4">
        <v>240</v>
      </c>
      <c r="G14" s="4">
        <v>250</v>
      </c>
      <c r="H14" s="4">
        <v>260</v>
      </c>
      <c r="I14" s="4">
        <v>270</v>
      </c>
      <c r="J14" s="4">
        <v>280</v>
      </c>
      <c r="K14" s="4">
        <v>290</v>
      </c>
      <c r="V14" s="6"/>
      <c r="AG14" s="4">
        <f>1/SQRT(15)*SQRT(-AG11/AG12+A9^2)</f>
        <v>8.0313142710655632E-5</v>
      </c>
      <c r="AH14" s="18">
        <f>AG14/AG15</f>
        <v>3.7008287265437624E-2</v>
      </c>
    </row>
    <row r="15" spans="1:34" x14ac:dyDescent="0.3">
      <c r="A15" s="20"/>
      <c r="B15" s="12">
        <v>0.74</v>
      </c>
      <c r="C15" s="12">
        <v>0.72</v>
      </c>
      <c r="D15" s="12">
        <v>0.71</v>
      </c>
      <c r="E15" s="12">
        <v>0.69</v>
      </c>
      <c r="F15" s="12">
        <v>0.68</v>
      </c>
      <c r="G15" s="12">
        <v>0.66</v>
      </c>
      <c r="H15" s="12">
        <v>0.64</v>
      </c>
      <c r="I15" s="12">
        <v>0.63</v>
      </c>
      <c r="J15" s="12">
        <v>0.62</v>
      </c>
      <c r="K15" s="12">
        <v>0.61</v>
      </c>
      <c r="L15" s="10">
        <f t="shared" ref="L15:U15" si="10">-LOG(B15/$B$11, EXP(1))</f>
        <v>0.4321333551903257</v>
      </c>
      <c r="M15" s="10">
        <f t="shared" si="10"/>
        <v>0.45953232937844002</v>
      </c>
      <c r="N15" s="10">
        <f t="shared" si="10"/>
        <v>0.47351857135317998</v>
      </c>
      <c r="O15" s="10">
        <f t="shared" si="10"/>
        <v>0.5020919437972361</v>
      </c>
      <c r="P15" s="10">
        <f t="shared" si="10"/>
        <v>0.51669074321838859</v>
      </c>
      <c r="Q15" s="10">
        <f t="shared" si="10"/>
        <v>0.54654370636806993</v>
      </c>
      <c r="R15" s="10">
        <f t="shared" si="10"/>
        <v>0.5773153650348235</v>
      </c>
      <c r="S15" s="10">
        <f t="shared" si="10"/>
        <v>0.59306372200296265</v>
      </c>
      <c r="T15" s="10">
        <f t="shared" si="10"/>
        <v>0.60906406334940388</v>
      </c>
      <c r="U15" s="10">
        <f t="shared" si="10"/>
        <v>0.6253245842211842</v>
      </c>
      <c r="W15" s="10">
        <f t="shared" ref="W15:AF15" si="11">0.01*SQRT(1/$B$11^2+1/B15^2)</f>
        <v>1.6110921771486021E-2</v>
      </c>
      <c r="X15" s="10">
        <f t="shared" si="11"/>
        <v>1.642705047824871E-2</v>
      </c>
      <c r="Y15" s="10">
        <f t="shared" si="11"/>
        <v>1.6592772265969266E-2</v>
      </c>
      <c r="Z15" s="10">
        <f t="shared" si="11"/>
        <v>1.694068063654677E-2</v>
      </c>
      <c r="AA15" s="10">
        <f t="shared" si="11"/>
        <v>1.7123367911295272E-2</v>
      </c>
      <c r="AB15" s="10">
        <f t="shared" si="11"/>
        <v>1.7507574481738557E-2</v>
      </c>
      <c r="AC15" s="10">
        <f t="shared" si="11"/>
        <v>1.7918911179171292E-2</v>
      </c>
      <c r="AD15" s="10">
        <f t="shared" si="11"/>
        <v>1.8135583413611038E-2</v>
      </c>
      <c r="AE15" s="10">
        <f t="shared" si="11"/>
        <v>1.8360077190162236E-2</v>
      </c>
      <c r="AF15" s="10">
        <f t="shared" si="11"/>
        <v>1.8592786608763373E-2</v>
      </c>
      <c r="AG15" s="10">
        <v>2.17013941052227E-3</v>
      </c>
      <c r="AH15" s="10"/>
    </row>
    <row r="16" spans="1:34" s="4" customFormat="1" x14ac:dyDescent="0.3">
      <c r="A16" s="20"/>
      <c r="B16" s="4">
        <v>300</v>
      </c>
      <c r="C16" s="4">
        <v>310</v>
      </c>
      <c r="D16" s="4">
        <v>320</v>
      </c>
      <c r="E16" s="4">
        <v>330</v>
      </c>
      <c r="F16" s="4">
        <v>340</v>
      </c>
      <c r="G16" s="4">
        <v>350</v>
      </c>
      <c r="H16" s="4">
        <v>360</v>
      </c>
      <c r="I16" s="4">
        <v>370</v>
      </c>
      <c r="J16" s="4">
        <v>380</v>
      </c>
      <c r="K16" s="4">
        <v>390</v>
      </c>
      <c r="V16" s="6"/>
    </row>
    <row r="17" spans="1:34" x14ac:dyDescent="0.3">
      <c r="A17" s="20"/>
      <c r="B17" s="12">
        <v>0.59</v>
      </c>
      <c r="C17" s="12">
        <v>0.57999999999999996</v>
      </c>
      <c r="D17" s="12">
        <v>0.56999999999999995</v>
      </c>
      <c r="E17" s="12">
        <v>0.56000000000000005</v>
      </c>
      <c r="F17" s="12">
        <v>0.54</v>
      </c>
      <c r="G17" s="12">
        <v>0.53</v>
      </c>
      <c r="H17" s="12">
        <v>0.52</v>
      </c>
      <c r="I17" s="12">
        <v>0.51</v>
      </c>
      <c r="J17" s="12">
        <v>0.5</v>
      </c>
      <c r="K17" s="12">
        <v>0.49</v>
      </c>
      <c r="L17" s="10">
        <f t="shared" ref="L17:U17" si="12">-LOG(B17/$B$11, EXP(1))</f>
        <v>0.65866100448877596</v>
      </c>
      <c r="M17" s="10">
        <f t="shared" si="12"/>
        <v>0.67575543784807612</v>
      </c>
      <c r="N17" s="10">
        <f t="shared" si="12"/>
        <v>0.69314718055994529</v>
      </c>
      <c r="O17" s="10">
        <f t="shared" si="12"/>
        <v>0.71084675765934602</v>
      </c>
      <c r="P17" s="10">
        <f t="shared" si="12"/>
        <v>0.74721440183022092</v>
      </c>
      <c r="Q17" s="10">
        <f t="shared" si="12"/>
        <v>0.76590653484237348</v>
      </c>
      <c r="R17" s="10">
        <f t="shared" si="12"/>
        <v>0.78495472981306802</v>
      </c>
      <c r="S17" s="10">
        <f t="shared" si="12"/>
        <v>0.80437281567016961</v>
      </c>
      <c r="T17" s="10">
        <f t="shared" si="12"/>
        <v>0.82417544296634937</v>
      </c>
      <c r="U17" s="10">
        <f t="shared" si="12"/>
        <v>0.84437815028386887</v>
      </c>
      <c r="W17" s="10">
        <f t="shared" ref="W17:AF17" si="13">0.01*SQRT(1/$B$11^2+1/B17^2)</f>
        <v>1.9084562472104386E-2</v>
      </c>
      <c r="X17" s="10">
        <f t="shared" si="13"/>
        <v>1.9344557719684793E-2</v>
      </c>
      <c r="Y17" s="10">
        <f t="shared" si="13"/>
        <v>1.9614631381577104E-2</v>
      </c>
      <c r="Z17" s="10">
        <f t="shared" si="13"/>
        <v>1.9895333720936628E-2</v>
      </c>
      <c r="AA17" s="10">
        <f t="shared" si="13"/>
        <v>2.0491029280339804E-2</v>
      </c>
      <c r="AB17" s="10">
        <f t="shared" si="13"/>
        <v>2.0807338341381529E-2</v>
      </c>
      <c r="AC17" s="10">
        <f t="shared" si="13"/>
        <v>2.1136916474597953E-2</v>
      </c>
      <c r="AD17" s="10">
        <f t="shared" si="13"/>
        <v>2.1480555517542466E-2</v>
      </c>
      <c r="AE17" s="10">
        <f t="shared" si="13"/>
        <v>2.1839110623993591E-2</v>
      </c>
      <c r="AF17" s="10">
        <f t="shared" si="13"/>
        <v>2.2213506717995251E-2</v>
      </c>
      <c r="AG17" s="10"/>
      <c r="AH17" s="10"/>
    </row>
    <row r="18" spans="1:34" s="4" customFormat="1" x14ac:dyDescent="0.3">
      <c r="A18" s="20"/>
      <c r="B18" s="4">
        <v>400</v>
      </c>
      <c r="C18" s="4">
        <v>410</v>
      </c>
      <c r="D18" s="4">
        <v>420</v>
      </c>
      <c r="E18" s="4">
        <v>430</v>
      </c>
      <c r="F18" s="4">
        <v>440</v>
      </c>
      <c r="G18" s="4">
        <v>450</v>
      </c>
      <c r="H18" s="4">
        <v>460</v>
      </c>
      <c r="I18" s="4">
        <v>470</v>
      </c>
      <c r="J18" s="4">
        <v>480</v>
      </c>
      <c r="K18" s="4">
        <v>490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6"/>
    </row>
    <row r="19" spans="1:34" x14ac:dyDescent="0.3">
      <c r="A19" s="20"/>
      <c r="B19" s="12">
        <v>0.48</v>
      </c>
      <c r="C19" s="12">
        <v>0.47</v>
      </c>
      <c r="D19" s="12">
        <v>0.46</v>
      </c>
      <c r="E19" s="12">
        <v>0.45</v>
      </c>
      <c r="F19" s="12">
        <v>0.44</v>
      </c>
      <c r="G19" s="12">
        <v>0.43</v>
      </c>
      <c r="H19" s="12">
        <v>0.42</v>
      </c>
      <c r="I19" s="12">
        <v>0.41</v>
      </c>
      <c r="J19" s="12">
        <v>0.4</v>
      </c>
      <c r="K19" s="12">
        <v>0.4</v>
      </c>
      <c r="L19" s="10">
        <f t="shared" ref="L19:U19" si="14">-LOG(B19/$B$11, EXP(1))</f>
        <v>0.8649974374866044</v>
      </c>
      <c r="M19" s="10">
        <f t="shared" si="14"/>
        <v>0.8860508466844369</v>
      </c>
      <c r="N19" s="10">
        <f t="shared" si="14"/>
        <v>0.90755705190540037</v>
      </c>
      <c r="O19" s="10">
        <f t="shared" si="14"/>
        <v>0.9295359586241756</v>
      </c>
      <c r="P19" s="10">
        <f t="shared" si="14"/>
        <v>0.9520088144762342</v>
      </c>
      <c r="Q19" s="10">
        <f t="shared" si="14"/>
        <v>0.97499833270093306</v>
      </c>
      <c r="R19" s="10">
        <f t="shared" si="14"/>
        <v>0.99852883011112703</v>
      </c>
      <c r="S19" s="10">
        <f t="shared" si="14"/>
        <v>1.0226263816901877</v>
      </c>
      <c r="T19" s="10">
        <f t="shared" si="14"/>
        <v>1.047318994280559</v>
      </c>
      <c r="U19" s="10">
        <f t="shared" si="14"/>
        <v>1.047318994280559</v>
      </c>
      <c r="W19" s="10">
        <f t="shared" ref="W19:AF19" si="15">0.01*SQRT(1/$B$11^2+1/B19^2)</f>
        <v>2.2604745754482788E-2</v>
      </c>
      <c r="X19" s="10">
        <f t="shared" si="15"/>
        <v>2.3013914906629882E-2</v>
      </c>
      <c r="Y19" s="10">
        <f t="shared" si="15"/>
        <v>2.3442195820944787E-2</v>
      </c>
      <c r="Z19" s="10">
        <f t="shared" si="15"/>
        <v>2.3890875106216958E-2</v>
      </c>
      <c r="AA19" s="10">
        <f t="shared" si="15"/>
        <v>2.4361356252615835E-2</v>
      </c>
      <c r="AB19" s="10">
        <f t="shared" si="15"/>
        <v>2.485517321376567E-2</v>
      </c>
      <c r="AC19" s="10">
        <f t="shared" si="15"/>
        <v>2.5374005928968157E-2</v>
      </c>
      <c r="AD19" s="10">
        <f t="shared" si="15"/>
        <v>2.5919698116827941E-2</v>
      </c>
      <c r="AE19" s="10">
        <f t="shared" si="15"/>
        <v>2.649427773778764E-2</v>
      </c>
      <c r="AF19" s="10">
        <f t="shared" si="15"/>
        <v>2.649427773778764E-2</v>
      </c>
      <c r="AG19" s="10"/>
      <c r="AH19" s="10"/>
    </row>
    <row r="20" spans="1:34" s="4" customFormat="1" ht="15" customHeight="1" x14ac:dyDescent="0.3">
      <c r="A20" s="20"/>
      <c r="B20" s="4">
        <v>500</v>
      </c>
      <c r="C20" s="4">
        <v>510</v>
      </c>
      <c r="D20" s="4">
        <v>520</v>
      </c>
      <c r="E20" s="4">
        <v>530</v>
      </c>
      <c r="F20" s="4">
        <v>540</v>
      </c>
      <c r="G20" s="4">
        <v>550</v>
      </c>
      <c r="H20" s="4">
        <v>560</v>
      </c>
      <c r="I20" s="4">
        <v>570</v>
      </c>
      <c r="J20" s="4">
        <v>580</v>
      </c>
      <c r="K20" s="4">
        <v>590</v>
      </c>
      <c r="V20" s="6"/>
    </row>
    <row r="21" spans="1:34" x14ac:dyDescent="0.3">
      <c r="A21" s="20"/>
      <c r="B21" s="12">
        <v>0.39</v>
      </c>
      <c r="C21" s="14">
        <v>0.38</v>
      </c>
      <c r="D21" s="14">
        <v>0.38</v>
      </c>
      <c r="E21" s="14">
        <v>0.37</v>
      </c>
      <c r="F21" s="14">
        <v>0.36</v>
      </c>
      <c r="G21" s="14">
        <v>0.35</v>
      </c>
      <c r="H21" s="14">
        <v>0.34</v>
      </c>
      <c r="I21" s="14">
        <v>0.34</v>
      </c>
      <c r="J21" s="14">
        <v>0.33</v>
      </c>
      <c r="K21" s="14">
        <v>0.32</v>
      </c>
      <c r="L21" s="10">
        <f t="shared" ref="L21:U21" si="16">-LOG(B21/$B$11, EXP(1))</f>
        <v>1.0726368022648489</v>
      </c>
      <c r="M21" s="10">
        <f t="shared" si="16"/>
        <v>1.0986122886681096</v>
      </c>
      <c r="N21" s="10">
        <f t="shared" si="16"/>
        <v>1.0986122886681096</v>
      </c>
      <c r="O21" s="10">
        <f t="shared" si="16"/>
        <v>1.1252805357502711</v>
      </c>
      <c r="P21" s="10">
        <f t="shared" si="16"/>
        <v>1.1526795099383853</v>
      </c>
      <c r="Q21" s="10">
        <f t="shared" si="16"/>
        <v>1.1808503869050817</v>
      </c>
      <c r="R21" s="10">
        <f t="shared" si="16"/>
        <v>1.2098379237783339</v>
      </c>
      <c r="S21" s="10">
        <f t="shared" si="16"/>
        <v>1.2098379237783339</v>
      </c>
      <c r="T21" s="10">
        <f t="shared" si="16"/>
        <v>1.2396908869280152</v>
      </c>
      <c r="U21" s="10">
        <f t="shared" si="16"/>
        <v>1.2704625455947687</v>
      </c>
      <c r="W21" s="10">
        <f t="shared" ref="W21:AF21" si="17">0.01*SQRT(1/$B$11^2+1/B21^2)</f>
        <v>2.7099980604619708E-2</v>
      </c>
      <c r="X21" s="10">
        <f t="shared" si="17"/>
        <v>2.7739277720775255E-2</v>
      </c>
      <c r="Y21" s="10">
        <f t="shared" si="17"/>
        <v>2.7739277720775255E-2</v>
      </c>
      <c r="Z21" s="10">
        <f t="shared" si="17"/>
        <v>2.8414907051874716E-2</v>
      </c>
      <c r="AA21" s="10">
        <f t="shared" si="17"/>
        <v>2.9129910592355666E-2</v>
      </c>
      <c r="AB21" s="10">
        <f t="shared" si="17"/>
        <v>2.9887677786326509E-2</v>
      </c>
      <c r="AC21" s="10">
        <f t="shared" si="17"/>
        <v>3.0691996610862853E-2</v>
      </c>
      <c r="AD21" s="10">
        <f t="shared" si="17"/>
        <v>3.0691996610862853E-2</v>
      </c>
      <c r="AE21" s="10">
        <f t="shared" si="17"/>
        <v>3.1547113947133151E-2</v>
      </c>
      <c r="AF21" s="10">
        <f t="shared" si="17"/>
        <v>3.2457807271087033E-2</v>
      </c>
      <c r="AG21" s="10"/>
      <c r="AH21" s="10"/>
    </row>
    <row r="22" spans="1:34" s="4" customFormat="1" ht="15" customHeight="1" x14ac:dyDescent="0.3">
      <c r="A22" s="20"/>
      <c r="B22" s="4">
        <v>600</v>
      </c>
      <c r="C22" s="4">
        <v>610</v>
      </c>
      <c r="D22" s="4">
        <v>620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6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x14ac:dyDescent="0.3">
      <c r="A23" s="20"/>
      <c r="B23" s="12">
        <v>0.32</v>
      </c>
      <c r="C23" s="12">
        <v>0.31</v>
      </c>
      <c r="D23" s="12">
        <v>0.31</v>
      </c>
      <c r="E23" s="10"/>
      <c r="F23" s="10"/>
      <c r="G23" s="10"/>
      <c r="H23" s="10"/>
      <c r="I23" s="10"/>
      <c r="J23" s="10"/>
      <c r="K23" s="10"/>
      <c r="L23" s="10">
        <f>-LOG(B23/$B$11, EXP(1))</f>
        <v>1.2704625455947687</v>
      </c>
      <c r="M23" s="10">
        <f>-LOG(C23/$B$11, EXP(1))</f>
        <v>1.3022112439093492</v>
      </c>
      <c r="N23" s="10">
        <f>-LOG(D23/$B$11, EXP(1))</f>
        <v>1.3022112439093492</v>
      </c>
      <c r="O23" s="10"/>
      <c r="P23" s="10"/>
      <c r="Q23" s="10"/>
      <c r="R23" s="10"/>
      <c r="S23" s="10"/>
      <c r="T23" s="10"/>
      <c r="U23" s="10"/>
      <c r="W23" s="10">
        <f>0.01*SQRT(1/$B$11^2+1/B23^2)</f>
        <v>3.2457807271087033E-2</v>
      </c>
      <c r="X23" s="10">
        <f>0.01*SQRT(1/$B$11^2+1/C23^2)</f>
        <v>3.3429470219759283E-2</v>
      </c>
      <c r="Y23" s="10">
        <f>0.01*SQRT(1/$B$11^2+1/D23^2)</f>
        <v>3.3429470219759283E-2</v>
      </c>
      <c r="Z23" s="10"/>
      <c r="AA23" s="10"/>
      <c r="AB23" s="10"/>
      <c r="AC23" s="10"/>
      <c r="AD23" s="10"/>
      <c r="AE23" s="10"/>
      <c r="AF23" s="10"/>
      <c r="AG23" s="10"/>
      <c r="AH23" s="10"/>
    </row>
    <row r="24" spans="1:34" x14ac:dyDescent="0.3">
      <c r="A24" s="21">
        <v>1.6375010502917399E-3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10"/>
      <c r="M24" s="10"/>
      <c r="N24" s="10"/>
      <c r="O24" s="10"/>
      <c r="P24" s="10"/>
      <c r="Q24" s="10"/>
      <c r="R24" s="10"/>
      <c r="S24" s="10"/>
      <c r="T24" s="10"/>
      <c r="U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 spans="1:34" s="4" customFormat="1" x14ac:dyDescent="0.3">
      <c r="A25" s="20" t="s">
        <v>1</v>
      </c>
      <c r="B25" s="15">
        <v>0</v>
      </c>
      <c r="C25" s="15">
        <v>10</v>
      </c>
      <c r="D25" s="15">
        <v>20</v>
      </c>
      <c r="E25" s="15">
        <v>30</v>
      </c>
      <c r="F25" s="15">
        <v>40</v>
      </c>
      <c r="G25" s="15">
        <v>50</v>
      </c>
      <c r="H25" s="15">
        <v>60</v>
      </c>
      <c r="I25" s="15">
        <v>70</v>
      </c>
      <c r="J25" s="15">
        <v>80</v>
      </c>
      <c r="K25" s="15">
        <v>90</v>
      </c>
      <c r="V25" s="6"/>
    </row>
    <row r="26" spans="1:34" x14ac:dyDescent="0.3">
      <c r="A26" s="20"/>
      <c r="B26" s="16">
        <v>2.29</v>
      </c>
      <c r="C26" s="16">
        <v>2.2599999999999998</v>
      </c>
      <c r="D26" s="16">
        <v>2.23</v>
      </c>
      <c r="E26" s="16">
        <v>2.19</v>
      </c>
      <c r="F26" s="16">
        <v>2.16</v>
      </c>
      <c r="G26" s="16">
        <v>2.12</v>
      </c>
      <c r="H26" s="16">
        <v>2.09</v>
      </c>
      <c r="I26" s="16">
        <v>2.0499999999999998</v>
      </c>
      <c r="J26" s="16">
        <v>2.02</v>
      </c>
      <c r="K26" s="16">
        <v>1.99</v>
      </c>
      <c r="L26" s="10">
        <f t="shared" ref="L26:U26" si="18">-LOG(B26/$B$26, EXP(1))</f>
        <v>0</v>
      </c>
      <c r="M26" s="10">
        <f t="shared" si="18"/>
        <v>1.3187004281953914E-2</v>
      </c>
      <c r="N26" s="10">
        <f t="shared" si="18"/>
        <v>2.6550232094120954E-2</v>
      </c>
      <c r="O26" s="10">
        <f t="shared" si="18"/>
        <v>4.4650273737738819E-2</v>
      </c>
      <c r="P26" s="10">
        <f t="shared" si="18"/>
        <v>5.8443595870074548E-2</v>
      </c>
      <c r="Q26" s="10">
        <f t="shared" si="18"/>
        <v>7.7135728882227139E-2</v>
      </c>
      <c r="R26" s="10">
        <f t="shared" si="18"/>
        <v>9.1387751589428745E-2</v>
      </c>
      <c r="S26" s="10">
        <f t="shared" si="18"/>
        <v>0.11071202441583163</v>
      </c>
      <c r="T26" s="10">
        <f t="shared" si="18"/>
        <v>0.12545430615303496</v>
      </c>
      <c r="U26" s="10">
        <f t="shared" si="18"/>
        <v>0.14041717882974722</v>
      </c>
      <c r="V26" s="6">
        <f>AVERAGE(W26:AF36)</f>
        <v>8.6314407861005707E-3</v>
      </c>
      <c r="W26" s="10">
        <f t="shared" ref="W26:AF26" si="19">0.01*SQRT(1/$B$26^2+1/B26^2)</f>
        <v>6.1756050758650441E-3</v>
      </c>
      <c r="X26" s="10">
        <f t="shared" si="19"/>
        <v>6.2167287306806266E-3</v>
      </c>
      <c r="Y26" s="10">
        <f t="shared" si="19"/>
        <v>6.2592363556811239E-3</v>
      </c>
      <c r="Z26" s="10">
        <f t="shared" si="19"/>
        <v>6.3181740406252282E-3</v>
      </c>
      <c r="AA26" s="10">
        <f t="shared" si="19"/>
        <v>6.3641589808921045E-3</v>
      </c>
      <c r="AB26" s="10">
        <f t="shared" si="19"/>
        <v>6.4279825782963228E-3</v>
      </c>
      <c r="AC26" s="10">
        <f t="shared" si="19"/>
        <v>6.4778312580260648E-3</v>
      </c>
      <c r="AD26" s="10">
        <f t="shared" si="19"/>
        <v>6.5470916391435676E-3</v>
      </c>
      <c r="AE26" s="10">
        <f t="shared" si="19"/>
        <v>6.6012461143103926E-3</v>
      </c>
      <c r="AF26" s="10">
        <f t="shared" si="19"/>
        <v>6.6573971344003162E-3</v>
      </c>
      <c r="AG26" s="10">
        <f>SUMSQ(L26:U36)</f>
        <v>18.868618566634368</v>
      </c>
      <c r="AH26" s="10"/>
    </row>
    <row r="27" spans="1:34" s="4" customFormat="1" x14ac:dyDescent="0.3">
      <c r="A27" s="20"/>
      <c r="B27" s="15">
        <v>100</v>
      </c>
      <c r="C27" s="15">
        <v>110</v>
      </c>
      <c r="D27" s="15">
        <v>120</v>
      </c>
      <c r="E27" s="15">
        <v>130</v>
      </c>
      <c r="F27" s="15">
        <v>140</v>
      </c>
      <c r="G27" s="15">
        <v>150</v>
      </c>
      <c r="H27" s="15">
        <v>160</v>
      </c>
      <c r="I27" s="15">
        <v>170</v>
      </c>
      <c r="J27" s="15">
        <v>180</v>
      </c>
      <c r="K27" s="15">
        <v>190</v>
      </c>
      <c r="V27" s="6"/>
      <c r="AG27" s="4">
        <f>SUMSQ(B25:K25,B27:K27,B29:K29,B31:K31,B33:K33,B35:K35)</f>
        <v>7021000</v>
      </c>
    </row>
    <row r="28" spans="1:34" x14ac:dyDescent="0.3">
      <c r="A28" s="20"/>
      <c r="B28" s="16">
        <v>1.95</v>
      </c>
      <c r="C28" s="16">
        <v>1.92</v>
      </c>
      <c r="D28" s="16">
        <v>1.89</v>
      </c>
      <c r="E28" s="16">
        <v>1.85</v>
      </c>
      <c r="F28" s="16">
        <v>1.82</v>
      </c>
      <c r="G28" s="16">
        <v>1.8</v>
      </c>
      <c r="H28" s="16">
        <v>1.77</v>
      </c>
      <c r="I28" s="16">
        <v>1.74</v>
      </c>
      <c r="J28" s="16">
        <v>1.7</v>
      </c>
      <c r="K28" s="16">
        <v>1.68</v>
      </c>
      <c r="L28" s="10">
        <f t="shared" ref="L28:U28" si="20">-LOG(B28/$B$26, EXP(1))</f>
        <v>0.16072244499049287</v>
      </c>
      <c r="M28" s="10">
        <f t="shared" si="20"/>
        <v>0.17622663152645815</v>
      </c>
      <c r="N28" s="10">
        <f t="shared" si="20"/>
        <v>0.19197498849459735</v>
      </c>
      <c r="O28" s="10">
        <f t="shared" si="20"/>
        <v>0.21336617847591482</v>
      </c>
      <c r="P28" s="10">
        <f t="shared" si="20"/>
        <v>0.22971531647744434</v>
      </c>
      <c r="Q28" s="10">
        <f t="shared" si="20"/>
        <v>0.2407651526640292</v>
      </c>
      <c r="R28" s="10">
        <f t="shared" si="20"/>
        <v>0.25757227098041047</v>
      </c>
      <c r="S28" s="10">
        <f t="shared" si="20"/>
        <v>0.27466670433971063</v>
      </c>
      <c r="T28" s="10">
        <f t="shared" si="20"/>
        <v>0.29792356650397794</v>
      </c>
      <c r="U28" s="10">
        <f t="shared" si="20"/>
        <v>0.3097580241509808</v>
      </c>
      <c r="W28" s="10">
        <f t="shared" ref="W28:AF28" si="21">0.01*SQRT(1/$B$26^2+1/B28^2)</f>
        <v>6.7355428039226678E-3</v>
      </c>
      <c r="X28" s="10">
        <f t="shared" si="21"/>
        <v>6.7967481296305338E-3</v>
      </c>
      <c r="Y28" s="10">
        <f t="shared" si="21"/>
        <v>6.8603050964203506E-3</v>
      </c>
      <c r="Z28" s="10">
        <f t="shared" si="21"/>
        <v>6.9489176584063093E-3</v>
      </c>
      <c r="AA28" s="10">
        <f t="shared" si="21"/>
        <v>7.0184499467956674E-3</v>
      </c>
      <c r="AB28" s="10">
        <f t="shared" si="21"/>
        <v>7.0663460541774518E-3</v>
      </c>
      <c r="AC28" s="10">
        <f t="shared" si="21"/>
        <v>7.1406132100771168E-3</v>
      </c>
      <c r="AD28" s="10">
        <f t="shared" si="21"/>
        <v>7.2179298491242714E-3</v>
      </c>
      <c r="AE28" s="10">
        <f t="shared" si="21"/>
        <v>7.3260579543907864E-3</v>
      </c>
      <c r="AF28" s="10">
        <f t="shared" si="21"/>
        <v>7.3824039464657192E-3</v>
      </c>
      <c r="AG28" s="10" t="s">
        <v>4</v>
      </c>
      <c r="AH28" s="10"/>
    </row>
    <row r="29" spans="1:34" s="4" customFormat="1" x14ac:dyDescent="0.3">
      <c r="A29" s="20"/>
      <c r="B29" s="15">
        <v>200</v>
      </c>
      <c r="C29" s="15">
        <v>210</v>
      </c>
      <c r="D29" s="15">
        <v>220</v>
      </c>
      <c r="E29" s="15">
        <v>230</v>
      </c>
      <c r="F29" s="15">
        <v>240</v>
      </c>
      <c r="G29" s="15">
        <v>250</v>
      </c>
      <c r="H29" s="15">
        <v>260</v>
      </c>
      <c r="I29" s="15">
        <v>270</v>
      </c>
      <c r="J29" s="15">
        <v>280</v>
      </c>
      <c r="K29" s="15">
        <v>290</v>
      </c>
      <c r="V29" s="6"/>
      <c r="AG29" s="4">
        <f>1/SQRT(1)*SQRT(AG26/AG27-A24^2)</f>
        <v>7.7748856332232258E-5</v>
      </c>
      <c r="AH29" s="18">
        <f>AG29/AG30</f>
        <v>4.7480187153700081E-2</v>
      </c>
    </row>
    <row r="30" spans="1:34" x14ac:dyDescent="0.3">
      <c r="A30" s="20"/>
      <c r="B30" s="16">
        <v>1.65</v>
      </c>
      <c r="C30" s="16">
        <v>1.62</v>
      </c>
      <c r="D30" s="16">
        <v>1.6</v>
      </c>
      <c r="E30" s="16">
        <v>1.56</v>
      </c>
      <c r="F30" s="16">
        <v>1.54</v>
      </c>
      <c r="G30" s="16">
        <v>1.52</v>
      </c>
      <c r="H30" s="16">
        <v>1.49</v>
      </c>
      <c r="I30" s="16">
        <v>1.46</v>
      </c>
      <c r="J30" s="16">
        <v>1.44</v>
      </c>
      <c r="K30" s="16">
        <v>1.42</v>
      </c>
      <c r="L30" s="10">
        <f t="shared" ref="L30:U30" si="22">-LOG(B30/$B$26, EXP(1))</f>
        <v>0.32777652965365917</v>
      </c>
      <c r="M30" s="10">
        <f t="shared" si="22"/>
        <v>0.3461256683218556</v>
      </c>
      <c r="N30" s="10">
        <f t="shared" si="22"/>
        <v>0.35854818832041263</v>
      </c>
      <c r="O30" s="10">
        <f t="shared" si="22"/>
        <v>0.38386599630470253</v>
      </c>
      <c r="P30" s="10">
        <f t="shared" si="22"/>
        <v>0.39676940114061049</v>
      </c>
      <c r="Q30" s="10">
        <f t="shared" si="22"/>
        <v>0.40984148270796328</v>
      </c>
      <c r="R30" s="10">
        <f t="shared" si="22"/>
        <v>0.42977569760878054</v>
      </c>
      <c r="S30" s="10">
        <f t="shared" si="22"/>
        <v>0.45011538184590333</v>
      </c>
      <c r="T30" s="10">
        <f t="shared" si="22"/>
        <v>0.46390870397823919</v>
      </c>
      <c r="U30" s="10">
        <f t="shared" si="22"/>
        <v>0.47789494595297893</v>
      </c>
      <c r="W30" s="10">
        <f t="shared" ref="W30:AF30" si="23">0.01*SQRT(1/$B$26^2+1/B30^2)</f>
        <v>7.4699394139698325E-3</v>
      </c>
      <c r="X30" s="10">
        <f t="shared" si="23"/>
        <v>7.5612827347939573E-3</v>
      </c>
      <c r="Y30" s="10">
        <f t="shared" si="23"/>
        <v>7.624404830970417E-3</v>
      </c>
      <c r="Z30" s="10">
        <f t="shared" si="23"/>
        <v>7.7563158955626897E-3</v>
      </c>
      <c r="AA30" s="10">
        <f t="shared" si="23"/>
        <v>7.8252588204950797E-3</v>
      </c>
      <c r="AB30" s="10">
        <f t="shared" si="23"/>
        <v>7.8963027742722323E-3</v>
      </c>
      <c r="AC30" s="10">
        <f t="shared" si="23"/>
        <v>8.0070010057999748E-3</v>
      </c>
      <c r="AD30" s="10">
        <f t="shared" si="23"/>
        <v>8.1229407195924051E-3</v>
      </c>
      <c r="AE30" s="10">
        <f t="shared" si="23"/>
        <v>8.2033138223830231E-3</v>
      </c>
      <c r="AF30" s="10">
        <f t="shared" si="23"/>
        <v>8.2862768287299757E-3</v>
      </c>
      <c r="AG30" s="10">
        <f>A24</f>
        <v>1.6375010502917399E-3</v>
      </c>
      <c r="AH30" s="10"/>
    </row>
    <row r="31" spans="1:34" s="4" customFormat="1" ht="15" customHeight="1" x14ac:dyDescent="0.3">
      <c r="A31" s="20"/>
      <c r="B31" s="15">
        <v>300</v>
      </c>
      <c r="C31" s="15">
        <v>310</v>
      </c>
      <c r="D31" s="15">
        <v>320</v>
      </c>
      <c r="E31" s="15">
        <v>330</v>
      </c>
      <c r="F31" s="15">
        <v>340</v>
      </c>
      <c r="G31" s="15">
        <v>350</v>
      </c>
      <c r="H31" s="15">
        <v>360</v>
      </c>
      <c r="I31" s="15">
        <v>370</v>
      </c>
      <c r="J31" s="15">
        <v>380</v>
      </c>
      <c r="K31" s="15">
        <v>390</v>
      </c>
      <c r="V31" s="6"/>
    </row>
    <row r="32" spans="1:34" x14ac:dyDescent="0.3">
      <c r="A32" s="20"/>
      <c r="B32" s="16">
        <v>1.39</v>
      </c>
      <c r="C32" s="16">
        <v>1.37</v>
      </c>
      <c r="D32" s="16">
        <v>1.35</v>
      </c>
      <c r="E32" s="16">
        <v>1.32</v>
      </c>
      <c r="F32" s="16">
        <v>1.3</v>
      </c>
      <c r="G32" s="16">
        <v>1.28</v>
      </c>
      <c r="H32" s="16">
        <v>1.25</v>
      </c>
      <c r="I32" s="16">
        <v>1.24</v>
      </c>
      <c r="J32" s="16">
        <v>1.22</v>
      </c>
      <c r="K32" s="16">
        <v>1.18</v>
      </c>
      <c r="L32" s="10">
        <f t="shared" ref="L32:U32" si="24">-LOG(B32/$B$26, EXP(1))</f>
        <v>0.49924807042354796</v>
      </c>
      <c r="M32" s="10">
        <f t="shared" si="24"/>
        <v>0.51374107772611466</v>
      </c>
      <c r="N32" s="10">
        <f t="shared" si="24"/>
        <v>0.5284472251158101</v>
      </c>
      <c r="O32" s="10">
        <f t="shared" si="24"/>
        <v>0.55092008096786882</v>
      </c>
      <c r="P32" s="10">
        <f t="shared" si="24"/>
        <v>0.5661875530986572</v>
      </c>
      <c r="Q32" s="10">
        <f t="shared" si="24"/>
        <v>0.58169173963462251</v>
      </c>
      <c r="R32" s="10">
        <f t="shared" si="24"/>
        <v>0.60540826625193866</v>
      </c>
      <c r="S32" s="10">
        <f t="shared" si="24"/>
        <v>0.61344043794920267</v>
      </c>
      <c r="T32" s="10">
        <f t="shared" si="24"/>
        <v>0.62970095882098309</v>
      </c>
      <c r="U32" s="10">
        <f t="shared" si="24"/>
        <v>0.66303737908857496</v>
      </c>
      <c r="W32" s="10">
        <f t="shared" ref="W32:AF32" si="25">0.01*SQRT(1/$B$26^2+1/B32^2)</f>
        <v>8.4158305860599879E-3</v>
      </c>
      <c r="X32" s="10">
        <f t="shared" si="25"/>
        <v>8.5057858323033218E-3</v>
      </c>
      <c r="Y32" s="10">
        <f t="shared" si="25"/>
        <v>8.5987634881905649E-3</v>
      </c>
      <c r="Z32" s="10">
        <f t="shared" si="25"/>
        <v>8.744206760660074E-3</v>
      </c>
      <c r="AA32" s="10">
        <f t="shared" si="25"/>
        <v>8.8453743086237529E-3</v>
      </c>
      <c r="AB32" s="10">
        <f t="shared" si="25"/>
        <v>8.9500952663379534E-3</v>
      </c>
      <c r="AC32" s="10">
        <f t="shared" si="25"/>
        <v>9.1142223489733363E-3</v>
      </c>
      <c r="AD32" s="10">
        <f t="shared" si="25"/>
        <v>9.1709034136199727E-3</v>
      </c>
      <c r="AE32" s="10">
        <f t="shared" si="25"/>
        <v>9.2873725716437275E-3</v>
      </c>
      <c r="AF32" s="10">
        <f t="shared" si="25"/>
        <v>9.533493168963899E-3</v>
      </c>
      <c r="AG32" s="10"/>
      <c r="AH32" s="10"/>
    </row>
    <row r="33" spans="1:37" s="4" customFormat="1" x14ac:dyDescent="0.3">
      <c r="A33" s="20"/>
      <c r="B33" s="15">
        <v>400</v>
      </c>
      <c r="C33" s="15">
        <v>410</v>
      </c>
      <c r="D33" s="15">
        <v>420</v>
      </c>
      <c r="E33" s="15">
        <v>430</v>
      </c>
      <c r="F33" s="15">
        <v>440</v>
      </c>
      <c r="G33" s="15">
        <v>450</v>
      </c>
      <c r="H33" s="15">
        <v>460</v>
      </c>
      <c r="I33" s="15">
        <v>470</v>
      </c>
      <c r="J33" s="15">
        <v>480</v>
      </c>
      <c r="K33" s="15">
        <v>490</v>
      </c>
      <c r="V33" s="6"/>
    </row>
    <row r="34" spans="1:37" x14ac:dyDescent="0.3">
      <c r="A34" s="20"/>
      <c r="B34" s="16">
        <v>1.18</v>
      </c>
      <c r="C34" s="16">
        <v>1.1599999999999999</v>
      </c>
      <c r="D34" s="16">
        <v>1.1399999999999999</v>
      </c>
      <c r="E34" s="16">
        <v>1.1200000000000001</v>
      </c>
      <c r="F34" s="16">
        <v>1.1000000000000001</v>
      </c>
      <c r="G34" s="16">
        <v>1.0900000000000001</v>
      </c>
      <c r="H34" s="16">
        <v>1.07</v>
      </c>
      <c r="I34" s="16">
        <v>1.05</v>
      </c>
      <c r="J34" s="16">
        <v>1.03</v>
      </c>
      <c r="K34" s="16">
        <v>1.02</v>
      </c>
      <c r="L34" s="10">
        <f t="shared" ref="L34:U34" si="26">-LOG(B34/$B$26, EXP(1))</f>
        <v>0.66303737908857496</v>
      </c>
      <c r="M34" s="10">
        <f t="shared" si="26"/>
        <v>0.68013181244787513</v>
      </c>
      <c r="N34" s="10">
        <f t="shared" si="26"/>
        <v>0.69752355515974429</v>
      </c>
      <c r="O34" s="10">
        <f t="shared" si="26"/>
        <v>0.71522313225914502</v>
      </c>
      <c r="P34" s="10">
        <f t="shared" si="26"/>
        <v>0.73324163776182338</v>
      </c>
      <c r="Q34" s="10">
        <f t="shared" si="26"/>
        <v>0.74237412132509584</v>
      </c>
      <c r="R34" s="10">
        <f t="shared" si="26"/>
        <v>0.7608931690923334</v>
      </c>
      <c r="S34" s="10">
        <f t="shared" si="26"/>
        <v>0.77976165339671621</v>
      </c>
      <c r="T34" s="10">
        <f t="shared" si="26"/>
        <v>0.79899301532460387</v>
      </c>
      <c r="U34" s="10">
        <f t="shared" si="26"/>
        <v>0.80874919026996861</v>
      </c>
      <c r="W34" s="10">
        <f t="shared" ref="W34:AF34" si="27">0.01*SQRT(1/$B$26^2+1/B34^2)</f>
        <v>9.533493168963899E-3</v>
      </c>
      <c r="X34" s="10">
        <f t="shared" si="27"/>
        <v>9.6636090130614114E-3</v>
      </c>
      <c r="Y34" s="10">
        <f t="shared" si="27"/>
        <v>9.7987653239352008E-3</v>
      </c>
      <c r="Z34" s="10">
        <f t="shared" si="27"/>
        <v>9.9392372333910548E-3</v>
      </c>
      <c r="AA34" s="10">
        <f t="shared" si="27"/>
        <v>1.0085319882170252E-2</v>
      </c>
      <c r="AB34" s="10">
        <f t="shared" si="27"/>
        <v>1.0160563387587376E-2</v>
      </c>
      <c r="AC34" s="10">
        <f t="shared" si="27"/>
        <v>1.031566390756534E-2</v>
      </c>
      <c r="AD34" s="10">
        <f t="shared" si="27"/>
        <v>1.0477213220715232E-2</v>
      </c>
      <c r="AE34" s="10">
        <f t="shared" si="27"/>
        <v>1.0645592512392181E-2</v>
      </c>
      <c r="AF34" s="10">
        <f t="shared" si="27"/>
        <v>1.0732470691798958E-2</v>
      </c>
      <c r="AG34" s="10"/>
      <c r="AH34" s="10"/>
    </row>
    <row r="35" spans="1:37" s="5" customFormat="1" x14ac:dyDescent="0.3">
      <c r="A35" s="20"/>
      <c r="B35" s="15">
        <v>500</v>
      </c>
      <c r="C35" s="15">
        <v>510</v>
      </c>
      <c r="D35" s="15">
        <v>520</v>
      </c>
      <c r="E35" s="15">
        <v>530</v>
      </c>
      <c r="F35" s="15">
        <v>540</v>
      </c>
      <c r="G35" s="15">
        <v>550</v>
      </c>
      <c r="H35" s="15">
        <v>560</v>
      </c>
      <c r="I35" s="15">
        <v>570</v>
      </c>
      <c r="J35" s="15">
        <v>580</v>
      </c>
      <c r="K35" s="15">
        <v>590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6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 spans="1:37" x14ac:dyDescent="0.3">
      <c r="A36" s="20"/>
      <c r="B36" s="16">
        <v>1</v>
      </c>
      <c r="C36" s="16">
        <v>0.99</v>
      </c>
      <c r="D36" s="16">
        <v>0.98</v>
      </c>
      <c r="E36" s="16">
        <v>0.97</v>
      </c>
      <c r="F36" s="16">
        <v>0.95</v>
      </c>
      <c r="G36" s="16">
        <v>0.94</v>
      </c>
      <c r="H36" s="16">
        <v>0.93</v>
      </c>
      <c r="I36" s="16">
        <v>0.92</v>
      </c>
      <c r="J36" s="16">
        <v>0.91</v>
      </c>
      <c r="K36" s="16">
        <v>0.91</v>
      </c>
      <c r="L36" s="10">
        <f t="shared" ref="L36:U36" si="28">-LOG(B36/$B$26, EXP(1))</f>
        <v>0.82855181756614826</v>
      </c>
      <c r="M36" s="10">
        <f t="shared" si="28"/>
        <v>0.83860215341964972</v>
      </c>
      <c r="N36" s="10">
        <f t="shared" si="28"/>
        <v>0.84875452488366776</v>
      </c>
      <c r="O36" s="10">
        <f t="shared" si="28"/>
        <v>0.8590110250508568</v>
      </c>
      <c r="P36" s="10">
        <f t="shared" si="28"/>
        <v>0.87984511195369886</v>
      </c>
      <c r="Q36" s="10">
        <f t="shared" si="28"/>
        <v>0.8904272212842359</v>
      </c>
      <c r="R36" s="10">
        <f t="shared" si="28"/>
        <v>0.90112251040098368</v>
      </c>
      <c r="S36" s="10">
        <f t="shared" si="28"/>
        <v>0.91193342650519937</v>
      </c>
      <c r="T36" s="10">
        <f t="shared" si="28"/>
        <v>0.92286249703738965</v>
      </c>
      <c r="U36" s="10">
        <f t="shared" si="28"/>
        <v>0.92286249703738965</v>
      </c>
      <c r="W36" s="10">
        <f t="shared" ref="W36:AF36" si="29">0.01*SQRT(1/$B$26^2+1/B36^2)</f>
        <v>1.0911876512613451E-2</v>
      </c>
      <c r="X36" s="10">
        <f t="shared" si="29"/>
        <v>1.1004519711792655E-2</v>
      </c>
      <c r="Y36" s="10">
        <f t="shared" si="29"/>
        <v>1.1099204070219297E-2</v>
      </c>
      <c r="Z36" s="10">
        <f t="shared" si="29"/>
        <v>1.1195993441179388E-2</v>
      </c>
      <c r="AA36" s="10">
        <f t="shared" si="29"/>
        <v>1.1396156068001529E-2</v>
      </c>
      <c r="AB36" s="10">
        <f t="shared" si="29"/>
        <v>1.1499670892993759E-2</v>
      </c>
      <c r="AC36" s="10">
        <f t="shared" si="29"/>
        <v>1.1605574175874225E-2</v>
      </c>
      <c r="AD36" s="10">
        <f t="shared" si="29"/>
        <v>1.1713944555172178E-2</v>
      </c>
      <c r="AE36" s="10">
        <f t="shared" si="29"/>
        <v>1.1824864123664562E-2</v>
      </c>
      <c r="AF36" s="10">
        <f t="shared" si="29"/>
        <v>1.1824864123664562E-2</v>
      </c>
      <c r="AG36" s="10"/>
      <c r="AH36" s="10"/>
    </row>
    <row r="37" spans="1:37" x14ac:dyDescent="0.3">
      <c r="A37" s="8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9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7" x14ac:dyDescent="0.3">
      <c r="AI38" s="1" t="s">
        <v>7</v>
      </c>
    </row>
    <row r="39" spans="1:37" x14ac:dyDescent="0.3">
      <c r="AH39" s="1" t="s">
        <v>6</v>
      </c>
      <c r="AI39" s="22">
        <v>579.76516634050802</v>
      </c>
      <c r="AJ39" s="1">
        <v>0.04</v>
      </c>
      <c r="AK39" s="1">
        <v>24.6</v>
      </c>
    </row>
    <row r="40" spans="1:37" x14ac:dyDescent="0.3">
      <c r="AH40" s="1">
        <f>AI40/AI39</f>
        <v>0.18750443996430322</v>
      </c>
      <c r="AI40" s="1">
        <f>1/SQRT(2)*SQRT(AK42/AJ42-AI39^2)</f>
        <v>108.70854282548805</v>
      </c>
      <c r="AJ40" s="1">
        <v>2.5000000000000001E-2</v>
      </c>
      <c r="AK40" s="1">
        <v>13</v>
      </c>
    </row>
    <row r="41" spans="1:37" x14ac:dyDescent="0.3">
      <c r="AJ41" s="1">
        <v>1.4E-2</v>
      </c>
      <c r="AK41" s="1">
        <v>9.84</v>
      </c>
    </row>
    <row r="42" spans="1:37" x14ac:dyDescent="0.3">
      <c r="AJ42" s="1">
        <f>SUMSQ(AJ39:AJ41)</f>
        <v>2.4210000000000004E-3</v>
      </c>
      <c r="AK42" s="1">
        <f>SUMSQ(AK39:AK41)</f>
        <v>870.98560000000009</v>
      </c>
    </row>
    <row r="44" spans="1:37" x14ac:dyDescent="0.3">
      <c r="B44" s="11"/>
    </row>
  </sheetData>
  <mergeCells count="6">
    <mergeCell ref="A25:A36"/>
    <mergeCell ref="A24:K24"/>
    <mergeCell ref="A9:K9"/>
    <mergeCell ref="A10:A23"/>
    <mergeCell ref="A1:K1"/>
    <mergeCell ref="A2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2021-03-02T19:23:49Z</dcterms:modified>
</cp:coreProperties>
</file>