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1" i="1" l="1"/>
  <c r="H36" i="1"/>
  <c r="H37" i="1"/>
  <c r="H38" i="1"/>
  <c r="H39" i="1"/>
  <c r="H40" i="1"/>
  <c r="H35" i="1"/>
  <c r="P36" i="1"/>
  <c r="P37" i="1"/>
  <c r="P38" i="1"/>
  <c r="Q38" i="1" s="1"/>
  <c r="P39" i="1"/>
  <c r="Q39" i="1" s="1"/>
  <c r="P40" i="1"/>
  <c r="P41" i="1"/>
  <c r="P35" i="1"/>
  <c r="Q35" i="1" s="1"/>
  <c r="Q36" i="1"/>
  <c r="Q37" i="1"/>
  <c r="Q40" i="1"/>
  <c r="Q41" i="1"/>
  <c r="O36" i="1"/>
  <c r="O37" i="1"/>
  <c r="O38" i="1"/>
  <c r="O39" i="1"/>
  <c r="O40" i="1"/>
  <c r="O41" i="1"/>
  <c r="O35" i="1"/>
  <c r="M36" i="1"/>
  <c r="M37" i="1"/>
  <c r="M38" i="1"/>
  <c r="M39" i="1"/>
  <c r="M40" i="1"/>
  <c r="M41" i="1"/>
  <c r="M35" i="1"/>
  <c r="L34" i="1"/>
  <c r="L26" i="1"/>
  <c r="M26" i="1" s="1"/>
  <c r="K34" i="1"/>
  <c r="M27" i="1"/>
  <c r="M28" i="1"/>
  <c r="M29" i="1"/>
  <c r="M30" i="1"/>
  <c r="M31" i="1"/>
  <c r="M32" i="1"/>
  <c r="L27" i="1"/>
  <c r="L28" i="1"/>
  <c r="L29" i="1"/>
  <c r="L30" i="1"/>
  <c r="L31" i="1"/>
  <c r="L32" i="1"/>
  <c r="K27" i="1"/>
  <c r="K28" i="1"/>
  <c r="K29" i="1"/>
  <c r="K30" i="1"/>
  <c r="K31" i="1"/>
  <c r="K32" i="1"/>
  <c r="K26" i="1"/>
  <c r="S11" i="1"/>
  <c r="R11" i="1"/>
  <c r="M13" i="1"/>
  <c r="M14" i="1"/>
  <c r="M15" i="1"/>
  <c r="M16" i="1"/>
  <c r="M17" i="1"/>
  <c r="M18" i="1"/>
  <c r="M12" i="1"/>
  <c r="R3" i="1"/>
  <c r="R4" i="1"/>
  <c r="R5" i="1"/>
  <c r="R6" i="1"/>
  <c r="S6" i="1" s="1"/>
  <c r="R7" i="1"/>
  <c r="R8" i="1"/>
  <c r="R2" i="1"/>
  <c r="S2" i="1" s="1"/>
  <c r="S3" i="1"/>
  <c r="S4" i="1"/>
  <c r="S5" i="1"/>
  <c r="S7" i="1"/>
  <c r="S8" i="1"/>
  <c r="P3" i="1"/>
  <c r="P4" i="1"/>
  <c r="P5" i="1"/>
  <c r="P6" i="1"/>
  <c r="P7" i="1"/>
  <c r="P8" i="1"/>
  <c r="P2" i="1"/>
  <c r="O2" i="1"/>
  <c r="Q3" i="1"/>
  <c r="Q4" i="1"/>
  <c r="Q5" i="1"/>
  <c r="Q6" i="1"/>
  <c r="Q7" i="1"/>
  <c r="Q8" i="1"/>
  <c r="Q2" i="1"/>
  <c r="O3" i="1"/>
  <c r="O4" i="1"/>
  <c r="O5" i="1"/>
  <c r="O6" i="1"/>
  <c r="O7" i="1"/>
  <c r="O8" i="1"/>
  <c r="N3" i="1"/>
  <c r="N4" i="1"/>
  <c r="N5" i="1"/>
  <c r="N6" i="1"/>
  <c r="N7" i="1"/>
  <c r="N8" i="1"/>
  <c r="N2" i="1"/>
  <c r="F26" i="1" l="1"/>
  <c r="F22" i="1"/>
  <c r="F18" i="1"/>
  <c r="F14" i="1"/>
  <c r="F10" i="1"/>
  <c r="F6" i="1"/>
  <c r="F2" i="1"/>
  <c r="D26" i="1"/>
  <c r="E26" i="1" s="1"/>
  <c r="D22" i="1"/>
  <c r="E22" i="1" s="1"/>
  <c r="D18" i="1"/>
  <c r="E18" i="1" s="1"/>
  <c r="D14" i="1"/>
  <c r="E14" i="1" s="1"/>
  <c r="D10" i="1"/>
  <c r="E10" i="1" s="1"/>
  <c r="D6" i="1"/>
  <c r="E6" i="1" s="1"/>
  <c r="D2" i="1"/>
  <c r="E2" i="1" s="1"/>
</calcChain>
</file>

<file path=xl/sharedStrings.xml><?xml version="1.0" encoding="utf-8"?>
<sst xmlns="http://schemas.openxmlformats.org/spreadsheetml/2006/main" count="27" uniqueCount="22">
  <si>
    <t>T</t>
  </si>
  <si>
    <t>sigma T</t>
  </si>
  <si>
    <t>Pmax</t>
  </si>
  <si>
    <t>Pmax Па</t>
  </si>
  <si>
    <t>sigma P</t>
  </si>
  <si>
    <t>Pmax avg</t>
  </si>
  <si>
    <t>t</t>
  </si>
  <si>
    <t>p</t>
  </si>
  <si>
    <t>r</t>
  </si>
  <si>
    <t>sigma r</t>
  </si>
  <si>
    <t>sigma t</t>
  </si>
  <si>
    <t>k</t>
  </si>
  <si>
    <t>p_true</t>
  </si>
  <si>
    <t>sigma_p_true</t>
  </si>
  <si>
    <t>sigma_k</t>
  </si>
  <si>
    <t>eps_p_true</t>
  </si>
  <si>
    <t>eps_k</t>
  </si>
  <si>
    <t>sigma_t</t>
  </si>
  <si>
    <t>dk/dt</t>
  </si>
  <si>
    <t>"(-1,725)*10^(-4)"</t>
  </si>
  <si>
    <t>"+-1,1*10^-5"</t>
  </si>
  <si>
    <t>"-T*dk/dt"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</si>
</sst>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6" formatCode="0.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topLeftCell="A19" workbookViewId="0">
      <selection activeCell="I31" sqref="I31"/>
    </sheetView>
  </sheetViews>
  <sheetFormatPr defaultRowHeight="14.4" x14ac:dyDescent="0.3"/>
  <cols>
    <col min="1" max="9" width="8.88671875" style="1"/>
    <col min="10" max="10" width="15.21875" style="1" customWidth="1"/>
    <col min="11" max="11" width="12.77734375" style="1" customWidth="1"/>
    <col min="12" max="14" width="8.88671875" style="1"/>
    <col min="15" max="15" width="15.5546875" style="1" customWidth="1"/>
    <col min="16" max="16" width="11.77734375" style="6" customWidth="1"/>
    <col min="17" max="17" width="9.88671875" style="7" bestFit="1" customWidth="1"/>
    <col min="18" max="18" width="11.77734375" style="1" customWidth="1"/>
    <col min="19" max="19" width="8.88671875" style="6"/>
    <col min="20" max="16384" width="8.88671875" style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/>
      <c r="H1" s="2" t="s">
        <v>8</v>
      </c>
      <c r="I1" s="2" t="s">
        <v>9</v>
      </c>
      <c r="J1" s="2" t="s">
        <v>10</v>
      </c>
      <c r="K1" s="2" t="s">
        <v>6</v>
      </c>
      <c r="L1" s="2" t="s">
        <v>17</v>
      </c>
      <c r="M1" s="2" t="s">
        <v>7</v>
      </c>
      <c r="N1" s="2" t="s">
        <v>12</v>
      </c>
      <c r="O1" s="2" t="s">
        <v>13</v>
      </c>
      <c r="P1" s="5" t="s">
        <v>15</v>
      </c>
      <c r="Q1" s="4" t="s">
        <v>11</v>
      </c>
      <c r="R1" s="2" t="s">
        <v>14</v>
      </c>
      <c r="S1" s="6" t="s">
        <v>16</v>
      </c>
    </row>
    <row r="2" spans="1:19" x14ac:dyDescent="0.3">
      <c r="A2" s="2">
        <v>25.2</v>
      </c>
      <c r="B2" s="2">
        <v>0.05</v>
      </c>
      <c r="C2" s="2">
        <v>207</v>
      </c>
      <c r="D2" s="2">
        <f>AVERAGE(C2:C5)</f>
        <v>206.5</v>
      </c>
      <c r="E2" s="2">
        <f>D2*1.9572</f>
        <v>404.16180000000003</v>
      </c>
      <c r="F2" s="2">
        <f>SQRT((1.9572*0.5)^2)</f>
        <v>0.97860000000000003</v>
      </c>
      <c r="G2" s="2"/>
      <c r="H2" s="1">
        <v>475</v>
      </c>
      <c r="I2" s="1">
        <v>3</v>
      </c>
      <c r="J2" s="1">
        <v>0.05</v>
      </c>
      <c r="K2" s="1">
        <v>25.2</v>
      </c>
      <c r="L2" s="1">
        <v>0.05</v>
      </c>
      <c r="M2" s="1">
        <v>404.2</v>
      </c>
      <c r="N2" s="1">
        <f>M2-1000*10*0.0135</f>
        <v>269.2</v>
      </c>
      <c r="O2" s="3">
        <f>SQRT(0.9786^2+(0.001^2)*(1000^2)*(10^2))</f>
        <v>10.047768805063143</v>
      </c>
      <c r="P2" s="6">
        <f>O2/N2</f>
        <v>3.7324549795925498E-2</v>
      </c>
      <c r="Q2" s="7">
        <f>N2*H2*10^(-6)/2</f>
        <v>6.3934999999999992E-2</v>
      </c>
      <c r="R2" s="1">
        <f>SQRT((H2*10^(-6)^2*O2^2+N2^2*(I2*10^-6)^2))*10/2</f>
        <v>4.183815984035986E-3</v>
      </c>
      <c r="S2" s="6">
        <f>R2/Q2</f>
        <v>6.5438585814279915E-2</v>
      </c>
    </row>
    <row r="3" spans="1:19" x14ac:dyDescent="0.3">
      <c r="A3" s="2"/>
      <c r="B3" s="2"/>
      <c r="C3" s="2">
        <v>206</v>
      </c>
      <c r="D3" s="2"/>
      <c r="E3" s="2"/>
      <c r="F3" s="2"/>
      <c r="G3" s="2"/>
      <c r="H3" s="1">
        <v>475</v>
      </c>
      <c r="I3" s="1">
        <v>3</v>
      </c>
      <c r="J3" s="1">
        <v>0.05</v>
      </c>
      <c r="K3" s="1">
        <v>30.2</v>
      </c>
      <c r="L3" s="1">
        <v>0.05</v>
      </c>
      <c r="M3" s="1">
        <v>399.8</v>
      </c>
      <c r="N3" s="1">
        <f t="shared" ref="N3:N8" si="0">M3-1000*10*0.0135</f>
        <v>264.8</v>
      </c>
      <c r="O3" s="3">
        <f t="shared" ref="O3:O8" si="1">SQRT(0.9786^2+(0.001^2)*(1000^2)*(10^2))</f>
        <v>10.047768805063143</v>
      </c>
      <c r="P3" s="6">
        <f t="shared" ref="P3:P8" si="2">O3/N3</f>
        <v>3.7944746242685581E-2</v>
      </c>
      <c r="Q3" s="7">
        <f t="shared" ref="Q3:Q8" si="3">N3*H3*10^(-6)/2</f>
        <v>6.2890000000000001E-2</v>
      </c>
      <c r="R3" s="1">
        <f t="shared" ref="R3:R8" si="4">SQRT((H3*10^(-6)^2*O3^2+N3^2*(I3*10^-6)^2))*10/2</f>
        <v>4.1201524472129674E-3</v>
      </c>
      <c r="S3" s="6">
        <f t="shared" ref="S3:S8" si="5">R3/Q3</f>
        <v>6.5513634078756044E-2</v>
      </c>
    </row>
    <row r="4" spans="1:19" x14ac:dyDescent="0.3">
      <c r="A4" s="2"/>
      <c r="B4" s="2"/>
      <c r="C4" s="2">
        <v>206</v>
      </c>
      <c r="D4" s="2"/>
      <c r="E4" s="2"/>
      <c r="F4" s="2"/>
      <c r="G4" s="2"/>
      <c r="H4" s="1">
        <v>475</v>
      </c>
      <c r="I4" s="1">
        <v>3</v>
      </c>
      <c r="J4" s="1">
        <v>0.05</v>
      </c>
      <c r="K4" s="1">
        <v>35.200000000000003</v>
      </c>
      <c r="L4" s="1">
        <v>0.05</v>
      </c>
      <c r="M4" s="1">
        <v>396.8</v>
      </c>
      <c r="N4" s="1">
        <f t="shared" si="0"/>
        <v>261.8</v>
      </c>
      <c r="O4" s="3">
        <f t="shared" si="1"/>
        <v>10.047768805063143</v>
      </c>
      <c r="P4" s="6">
        <f t="shared" si="2"/>
        <v>3.8379559988782057E-2</v>
      </c>
      <c r="Q4" s="7">
        <f t="shared" si="3"/>
        <v>6.2177499999999997E-2</v>
      </c>
      <c r="R4" s="1">
        <f t="shared" si="4"/>
        <v>4.0767880970532426E-3</v>
      </c>
      <c r="S4" s="6">
        <f t="shared" si="5"/>
        <v>6.5566934937127466E-2</v>
      </c>
    </row>
    <row r="5" spans="1:19" x14ac:dyDescent="0.3">
      <c r="A5" s="2"/>
      <c r="B5" s="2"/>
      <c r="C5" s="2">
        <v>207</v>
      </c>
      <c r="D5" s="2"/>
      <c r="E5" s="2"/>
      <c r="F5" s="2"/>
      <c r="G5" s="2"/>
      <c r="H5" s="1">
        <v>475</v>
      </c>
      <c r="I5" s="1">
        <v>3</v>
      </c>
      <c r="J5" s="1">
        <v>0.05</v>
      </c>
      <c r="K5" s="1">
        <v>40.1</v>
      </c>
      <c r="L5" s="1">
        <v>0.05</v>
      </c>
      <c r="M5" s="1">
        <v>395.8</v>
      </c>
      <c r="N5" s="1">
        <f t="shared" si="0"/>
        <v>260.8</v>
      </c>
      <c r="O5" s="3">
        <f t="shared" si="1"/>
        <v>10.047768805063143</v>
      </c>
      <c r="P5" s="6">
        <f t="shared" si="2"/>
        <v>3.8526720878309592E-2</v>
      </c>
      <c r="Q5" s="7">
        <f t="shared" si="3"/>
        <v>6.1939999999999995E-2</v>
      </c>
      <c r="R5" s="1">
        <f t="shared" si="4"/>
        <v>4.0623412200694077E-3</v>
      </c>
      <c r="S5" s="6">
        <f t="shared" si="5"/>
        <v>6.5585102035347245E-2</v>
      </c>
    </row>
    <row r="6" spans="1:19" x14ac:dyDescent="0.3">
      <c r="A6" s="2">
        <v>30.2</v>
      </c>
      <c r="B6" s="2">
        <v>0.05</v>
      </c>
      <c r="C6" s="2">
        <v>205</v>
      </c>
      <c r="D6" s="2">
        <f>AVERAGE(C6:C9)</f>
        <v>204.25</v>
      </c>
      <c r="E6" s="2">
        <f>D6*1.9572</f>
        <v>399.75810000000001</v>
      </c>
      <c r="F6" s="2">
        <f>SQRT((1.9572*0.5)^2)</f>
        <v>0.97860000000000003</v>
      </c>
      <c r="G6" s="2"/>
      <c r="H6" s="1">
        <v>475</v>
      </c>
      <c r="I6" s="1">
        <v>3</v>
      </c>
      <c r="J6" s="1">
        <v>0.05</v>
      </c>
      <c r="K6" s="1">
        <v>45.1</v>
      </c>
      <c r="L6" s="1">
        <v>0.05</v>
      </c>
      <c r="M6" s="1">
        <v>388.9</v>
      </c>
      <c r="N6" s="1">
        <f t="shared" si="0"/>
        <v>253.89999999999998</v>
      </c>
      <c r="O6" s="3">
        <f t="shared" si="1"/>
        <v>10.047768805063143</v>
      </c>
      <c r="P6" s="6">
        <f t="shared" si="2"/>
        <v>3.9573725108559055E-2</v>
      </c>
      <c r="Q6" s="7">
        <f t="shared" si="3"/>
        <v>6.0301249999999987E-2</v>
      </c>
      <c r="R6" s="1">
        <f t="shared" si="4"/>
        <v>3.9627697937522181E-3</v>
      </c>
      <c r="S6" s="6">
        <f t="shared" si="5"/>
        <v>6.5716213076050981E-2</v>
      </c>
    </row>
    <row r="7" spans="1:19" x14ac:dyDescent="0.3">
      <c r="A7" s="2"/>
      <c r="B7" s="2"/>
      <c r="C7" s="2">
        <v>204</v>
      </c>
      <c r="D7" s="2"/>
      <c r="E7" s="2"/>
      <c r="F7" s="2"/>
      <c r="G7" s="2"/>
      <c r="H7" s="1">
        <v>475</v>
      </c>
      <c r="I7" s="1">
        <v>3</v>
      </c>
      <c r="J7" s="1">
        <v>0.05</v>
      </c>
      <c r="K7" s="1">
        <v>50.1</v>
      </c>
      <c r="L7" s="1">
        <v>0.05</v>
      </c>
      <c r="M7" s="1">
        <v>385.6</v>
      </c>
      <c r="N7" s="1">
        <f t="shared" si="0"/>
        <v>250.60000000000002</v>
      </c>
      <c r="O7" s="3">
        <f t="shared" si="1"/>
        <v>10.047768805063143</v>
      </c>
      <c r="P7" s="6">
        <f t="shared" si="2"/>
        <v>4.0094847586046055E-2</v>
      </c>
      <c r="Q7" s="7">
        <f t="shared" si="3"/>
        <v>5.9517500000000008E-2</v>
      </c>
      <c r="R7" s="1">
        <f t="shared" si="4"/>
        <v>3.9152207074793378E-3</v>
      </c>
      <c r="S7" s="6">
        <f t="shared" si="5"/>
        <v>6.5782680849822944E-2</v>
      </c>
    </row>
    <row r="8" spans="1:19" x14ac:dyDescent="0.3">
      <c r="A8" s="2"/>
      <c r="B8" s="2"/>
      <c r="C8" s="2">
        <v>204</v>
      </c>
      <c r="D8" s="2"/>
      <c r="E8" s="2"/>
      <c r="F8" s="2"/>
      <c r="G8" s="2"/>
      <c r="H8" s="1">
        <v>475</v>
      </c>
      <c r="I8" s="1">
        <v>3</v>
      </c>
      <c r="J8" s="1">
        <v>0.05</v>
      </c>
      <c r="K8" s="1">
        <v>55.1</v>
      </c>
      <c r="L8" s="1">
        <v>0.05</v>
      </c>
      <c r="M8" s="1">
        <v>382.6</v>
      </c>
      <c r="N8" s="1">
        <f t="shared" si="0"/>
        <v>247.60000000000002</v>
      </c>
      <c r="O8" s="3">
        <f t="shared" si="1"/>
        <v>10.047768805063143</v>
      </c>
      <c r="P8" s="6">
        <f t="shared" si="2"/>
        <v>4.0580649455020767E-2</v>
      </c>
      <c r="Q8" s="7">
        <f t="shared" si="3"/>
        <v>5.8805000000000003E-2</v>
      </c>
      <c r="R8" s="1">
        <f t="shared" si="4"/>
        <v>3.872036697692185E-3</v>
      </c>
      <c r="S8" s="6">
        <f t="shared" si="5"/>
        <v>6.5845365150789634E-2</v>
      </c>
    </row>
    <row r="9" spans="1:19" x14ac:dyDescent="0.3">
      <c r="A9" s="2"/>
      <c r="B9" s="2"/>
      <c r="C9" s="2">
        <v>204</v>
      </c>
      <c r="D9" s="2"/>
      <c r="E9" s="2"/>
      <c r="F9" s="2"/>
      <c r="G9" s="2"/>
    </row>
    <row r="10" spans="1:19" x14ac:dyDescent="0.3">
      <c r="A10" s="2">
        <v>35.200000000000003</v>
      </c>
      <c r="B10" s="2">
        <v>0.05</v>
      </c>
      <c r="C10" s="2">
        <v>202</v>
      </c>
      <c r="D10" s="2">
        <f>AVERAGE(C10:C13)</f>
        <v>202.75</v>
      </c>
      <c r="E10" s="2">
        <f>D10*1.9572</f>
        <v>396.82229999999998</v>
      </c>
      <c r="F10" s="2">
        <f>SQRT((1.9572*0.5)^2)</f>
        <v>0.97860000000000003</v>
      </c>
      <c r="G10" s="2"/>
    </row>
    <row r="11" spans="1:19" x14ac:dyDescent="0.3">
      <c r="A11" s="2"/>
      <c r="B11" s="2"/>
      <c r="C11" s="2">
        <v>203</v>
      </c>
      <c r="D11" s="2"/>
      <c r="E11" s="2"/>
      <c r="F11" s="2"/>
      <c r="G11" s="2"/>
      <c r="I11" s="1" t="s">
        <v>6</v>
      </c>
      <c r="J11" s="1" t="s">
        <v>17</v>
      </c>
      <c r="K11" s="1" t="s">
        <v>11</v>
      </c>
      <c r="L11" s="1" t="s">
        <v>14</v>
      </c>
      <c r="M11" s="1" t="s">
        <v>16</v>
      </c>
      <c r="Q11" s="7">
        <v>6.3934999999999992E-2</v>
      </c>
      <c r="R11" s="1">
        <f>Q11*10^4</f>
        <v>639.34999999999991</v>
      </c>
      <c r="S11" s="3">
        <f>R2*1000</f>
        <v>4.1838159840359861</v>
      </c>
    </row>
    <row r="12" spans="1:19" x14ac:dyDescent="0.3">
      <c r="A12" s="2"/>
      <c r="B12" s="2"/>
      <c r="C12" s="2">
        <v>203</v>
      </c>
      <c r="D12" s="2"/>
      <c r="E12" s="2"/>
      <c r="F12" s="2"/>
      <c r="G12" s="2"/>
      <c r="I12" s="1">
        <v>25.2</v>
      </c>
      <c r="J12" s="1">
        <v>0.05</v>
      </c>
      <c r="K12" s="1">
        <v>6.3934999999999992E-2</v>
      </c>
      <c r="L12" s="1">
        <v>4.183815984035986E-3</v>
      </c>
      <c r="M12" s="6">
        <f>L12/K12</f>
        <v>6.5438585814279915E-2</v>
      </c>
      <c r="O12" s="1">
        <v>4.183815984035986E-3</v>
      </c>
      <c r="Q12" s="7">
        <v>6.2890000000000001E-2</v>
      </c>
    </row>
    <row r="13" spans="1:19" x14ac:dyDescent="0.3">
      <c r="A13" s="2"/>
      <c r="B13" s="2"/>
      <c r="C13" s="2">
        <v>203</v>
      </c>
      <c r="D13" s="2"/>
      <c r="E13" s="2"/>
      <c r="F13" s="2"/>
      <c r="G13" s="2"/>
      <c r="I13" s="1">
        <v>30.2</v>
      </c>
      <c r="J13" s="1">
        <v>0.05</v>
      </c>
      <c r="K13" s="1">
        <v>6.2890000000000001E-2</v>
      </c>
      <c r="L13" s="1">
        <v>4.1201524472129674E-3</v>
      </c>
      <c r="M13" s="6">
        <f t="shared" ref="M13:M18" si="6">L13/K13</f>
        <v>6.5513634078756044E-2</v>
      </c>
      <c r="O13" s="1">
        <v>4.1201524472129674E-3</v>
      </c>
      <c r="Q13" s="7">
        <v>6.2177499999999997E-2</v>
      </c>
    </row>
    <row r="14" spans="1:19" x14ac:dyDescent="0.3">
      <c r="A14" s="2">
        <v>40.1</v>
      </c>
      <c r="B14" s="2">
        <v>0.05</v>
      </c>
      <c r="C14" s="2">
        <v>202</v>
      </c>
      <c r="D14" s="2">
        <f>AVERAGE(C14:C17)</f>
        <v>202.25</v>
      </c>
      <c r="E14" s="2">
        <f>D14*1.9572</f>
        <v>395.84370000000001</v>
      </c>
      <c r="F14" s="2">
        <f>SQRT((1.9572*0.5)^2)</f>
        <v>0.97860000000000003</v>
      </c>
      <c r="I14" s="1">
        <v>35.200000000000003</v>
      </c>
      <c r="J14" s="1">
        <v>0.05</v>
      </c>
      <c r="K14" s="1">
        <v>6.2177499999999997E-2</v>
      </c>
      <c r="L14" s="1">
        <v>4.0767880970532426E-3</v>
      </c>
      <c r="M14" s="6">
        <f t="shared" si="6"/>
        <v>6.5566934937127466E-2</v>
      </c>
      <c r="O14" s="1">
        <v>4.0767880970532426E-3</v>
      </c>
      <c r="Q14" s="7">
        <v>6.1939999999999995E-2</v>
      </c>
    </row>
    <row r="15" spans="1:19" x14ac:dyDescent="0.3">
      <c r="A15" s="2"/>
      <c r="B15" s="2"/>
      <c r="C15" s="2">
        <v>203</v>
      </c>
      <c r="D15" s="2"/>
      <c r="E15" s="2"/>
      <c r="F15" s="2"/>
      <c r="I15" s="1">
        <v>40.1</v>
      </c>
      <c r="J15" s="1">
        <v>0.05</v>
      </c>
      <c r="K15" s="1">
        <v>6.1939999999999995E-2</v>
      </c>
      <c r="L15" s="1">
        <v>4.0623412200694077E-3</v>
      </c>
      <c r="M15" s="6">
        <f t="shared" si="6"/>
        <v>6.5585102035347245E-2</v>
      </c>
      <c r="O15" s="1">
        <v>4.0623412200694077E-3</v>
      </c>
      <c r="Q15" s="7">
        <v>6.0301249999999987E-2</v>
      </c>
    </row>
    <row r="16" spans="1:19" x14ac:dyDescent="0.3">
      <c r="A16" s="2"/>
      <c r="B16" s="2"/>
      <c r="C16" s="2">
        <v>202</v>
      </c>
      <c r="D16" s="2"/>
      <c r="E16" s="2"/>
      <c r="F16" s="2"/>
      <c r="I16" s="1">
        <v>45.1</v>
      </c>
      <c r="J16" s="1">
        <v>0.05</v>
      </c>
      <c r="K16" s="1">
        <v>6.0301249999999987E-2</v>
      </c>
      <c r="L16" s="1">
        <v>3.9627697937522181E-3</v>
      </c>
      <c r="M16" s="6">
        <f t="shared" si="6"/>
        <v>6.5716213076050981E-2</v>
      </c>
      <c r="O16" s="1">
        <v>3.9627697937522181E-3</v>
      </c>
      <c r="Q16" s="7">
        <v>5.9517500000000008E-2</v>
      </c>
    </row>
    <row r="17" spans="1:17" x14ac:dyDescent="0.3">
      <c r="A17" s="2"/>
      <c r="B17" s="2"/>
      <c r="C17" s="2">
        <v>202</v>
      </c>
      <c r="D17" s="2"/>
      <c r="E17" s="2"/>
      <c r="F17" s="2"/>
      <c r="I17" s="1">
        <v>50.1</v>
      </c>
      <c r="J17" s="1">
        <v>0.05</v>
      </c>
      <c r="K17" s="1">
        <v>5.9517500000000008E-2</v>
      </c>
      <c r="L17" s="1">
        <v>3.9152207074793378E-3</v>
      </c>
      <c r="M17" s="6">
        <f t="shared" si="6"/>
        <v>6.5782680849822944E-2</v>
      </c>
      <c r="O17" s="1">
        <v>3.9152207074793378E-3</v>
      </c>
      <c r="Q17" s="7">
        <v>5.8805000000000003E-2</v>
      </c>
    </row>
    <row r="18" spans="1:17" x14ac:dyDescent="0.3">
      <c r="A18" s="2">
        <v>45.1</v>
      </c>
      <c r="B18" s="2">
        <v>0.05</v>
      </c>
      <c r="C18" s="2">
        <v>198</v>
      </c>
      <c r="D18" s="2">
        <f>AVERAGE(C18:C21)</f>
        <v>198.75</v>
      </c>
      <c r="E18" s="2">
        <f>D18*1.9572</f>
        <v>388.99349999999998</v>
      </c>
      <c r="F18" s="2">
        <f>SQRT((1.9572*0.5)^2)</f>
        <v>0.97860000000000003</v>
      </c>
      <c r="I18" s="1">
        <v>55.1</v>
      </c>
      <c r="J18" s="1">
        <v>0.05</v>
      </c>
      <c r="K18" s="1">
        <v>5.8805000000000003E-2</v>
      </c>
      <c r="L18" s="1">
        <v>3.872036697692185E-3</v>
      </c>
      <c r="M18" s="6">
        <f t="shared" si="6"/>
        <v>6.5845365150789634E-2</v>
      </c>
      <c r="O18" s="1">
        <v>3.872036697692185E-3</v>
      </c>
    </row>
    <row r="19" spans="1:17" x14ac:dyDescent="0.3">
      <c r="A19" s="2"/>
      <c r="B19" s="2"/>
      <c r="C19" s="2">
        <v>199</v>
      </c>
      <c r="D19" s="2"/>
      <c r="E19" s="2"/>
      <c r="F19" s="2"/>
    </row>
    <row r="20" spans="1:17" x14ac:dyDescent="0.3">
      <c r="A20" s="2"/>
      <c r="B20" s="2"/>
      <c r="C20" s="2">
        <v>199</v>
      </c>
      <c r="D20" s="2"/>
      <c r="E20" s="2"/>
      <c r="F20" s="2"/>
      <c r="I20" s="1" t="s">
        <v>18</v>
      </c>
      <c r="J20" s="1" t="s">
        <v>19</v>
      </c>
      <c r="K20" s="1" t="s">
        <v>20</v>
      </c>
    </row>
    <row r="21" spans="1:17" x14ac:dyDescent="0.3">
      <c r="A21" s="2"/>
      <c r="B21" s="2"/>
      <c r="C21" s="2">
        <v>199</v>
      </c>
      <c r="D21" s="2"/>
      <c r="E21" s="2"/>
      <c r="F21" s="2"/>
      <c r="G21" s="2"/>
    </row>
    <row r="22" spans="1:17" x14ac:dyDescent="0.3">
      <c r="A22" s="2">
        <v>50.1</v>
      </c>
      <c r="B22" s="2">
        <v>0.05</v>
      </c>
      <c r="C22" s="2">
        <v>197</v>
      </c>
      <c r="D22" s="2">
        <f>AVERAGE(C22:C25)</f>
        <v>197</v>
      </c>
      <c r="E22" s="2">
        <f>D22*1.9572</f>
        <v>385.5684</v>
      </c>
      <c r="F22" s="2">
        <f>SQRT((1.9572*0.5)^2)</f>
        <v>0.97860000000000003</v>
      </c>
      <c r="G22" s="2"/>
    </row>
    <row r="23" spans="1:17" x14ac:dyDescent="0.3">
      <c r="A23" s="2"/>
      <c r="B23" s="2"/>
      <c r="C23" s="2">
        <v>197</v>
      </c>
      <c r="D23" s="2"/>
      <c r="E23" s="2"/>
      <c r="F23" s="2"/>
      <c r="G23" s="2"/>
    </row>
    <row r="24" spans="1:17" x14ac:dyDescent="0.3">
      <c r="A24" s="2"/>
      <c r="B24" s="2"/>
      <c r="C24" s="2">
        <v>197</v>
      </c>
      <c r="D24" s="2"/>
      <c r="E24" s="2"/>
      <c r="F24" s="2"/>
      <c r="G24" s="2"/>
    </row>
    <row r="25" spans="1:17" x14ac:dyDescent="0.3">
      <c r="A25" s="2"/>
      <c r="B25" s="2"/>
      <c r="C25" s="2">
        <v>197</v>
      </c>
      <c r="D25" s="2"/>
      <c r="E25" s="2"/>
      <c r="F25" s="2"/>
      <c r="G25" s="2"/>
      <c r="I25" s="1" t="s">
        <v>21</v>
      </c>
    </row>
    <row r="26" spans="1:17" x14ac:dyDescent="0.3">
      <c r="A26" s="2">
        <v>55.1</v>
      </c>
      <c r="B26" s="2">
        <v>0.05</v>
      </c>
      <c r="C26" s="2">
        <v>195</v>
      </c>
      <c r="D26" s="2">
        <f>AVERAGE(C26:C29)</f>
        <v>195.5</v>
      </c>
      <c r="E26" s="2">
        <f>D26*1.9572</f>
        <v>382.63260000000002</v>
      </c>
      <c r="F26" s="2">
        <f>SQRT((1.9572*0.5)^2)</f>
        <v>0.97860000000000003</v>
      </c>
      <c r="G26" s="2"/>
      <c r="I26" s="1">
        <v>25.2</v>
      </c>
      <c r="J26" s="1">
        <v>0.05</v>
      </c>
      <c r="K26" s="1">
        <f>-I26*(-1.725)*10^-4</f>
        <v>4.3470000000000002E-3</v>
      </c>
      <c r="L26" s="6">
        <f>SQRT(J26^2/I26^2+(11*10^-6/(1.725*10^-4))^2)</f>
        <v>6.3798976251074682E-2</v>
      </c>
      <c r="M26" s="1">
        <f>L26*K26</f>
        <v>2.7733414976342167E-4</v>
      </c>
    </row>
    <row r="27" spans="1:17" x14ac:dyDescent="0.3">
      <c r="A27" s="2"/>
      <c r="B27" s="2"/>
      <c r="C27" s="2">
        <v>196</v>
      </c>
      <c r="D27" s="2"/>
      <c r="E27" s="2"/>
      <c r="F27" s="2"/>
      <c r="G27" s="2"/>
      <c r="I27" s="1">
        <v>30.2</v>
      </c>
      <c r="J27" s="1">
        <v>0.05</v>
      </c>
      <c r="K27" s="1">
        <f t="shared" ref="K27:K32" si="7">-I27*(-1.725)*10^-4</f>
        <v>5.2094999999999997E-3</v>
      </c>
      <c r="L27" s="6">
        <f t="shared" ref="L27:L32" si="8">SQRT(J27^2/I27^2+(11*10^-6/(1.725*10^-4))^2)</f>
        <v>6.3789605098653793E-2</v>
      </c>
      <c r="M27" s="1">
        <f t="shared" ref="M27:M32" si="9">L27*K27</f>
        <v>3.3231194776143694E-4</v>
      </c>
    </row>
    <row r="28" spans="1:17" x14ac:dyDescent="0.3">
      <c r="A28" s="2"/>
      <c r="B28" s="2"/>
      <c r="C28" s="2">
        <v>196</v>
      </c>
      <c r="D28" s="2"/>
      <c r="E28" s="2"/>
      <c r="F28" s="2"/>
      <c r="G28" s="2"/>
      <c r="I28" s="1">
        <v>35.200000000000003</v>
      </c>
      <c r="J28" s="1">
        <v>0.05</v>
      </c>
      <c r="K28" s="1">
        <f t="shared" si="7"/>
        <v>6.072000000000001E-3</v>
      </c>
      <c r="L28" s="6">
        <f t="shared" si="8"/>
        <v>6.3783934512632215E-2</v>
      </c>
      <c r="M28" s="1">
        <f t="shared" si="9"/>
        <v>3.8729605036070289E-4</v>
      </c>
    </row>
    <row r="29" spans="1:17" x14ac:dyDescent="0.3">
      <c r="A29" s="2"/>
      <c r="B29" s="2"/>
      <c r="C29" s="2">
        <v>195</v>
      </c>
      <c r="D29" s="2"/>
      <c r="E29" s="2"/>
      <c r="F29" s="2"/>
      <c r="G29" s="2"/>
      <c r="I29" s="1">
        <v>40.1</v>
      </c>
      <c r="J29" s="1">
        <v>0.05</v>
      </c>
      <c r="K29" s="1">
        <f t="shared" si="7"/>
        <v>6.9172500000000007E-3</v>
      </c>
      <c r="L29" s="6">
        <f t="shared" si="8"/>
        <v>6.3780305169351251E-2</v>
      </c>
      <c r="M29" s="1">
        <f t="shared" si="9"/>
        <v>4.41184315932695E-4</v>
      </c>
    </row>
    <row r="30" spans="1:17" x14ac:dyDescent="0.3">
      <c r="I30" s="1">
        <v>45.1</v>
      </c>
      <c r="J30" s="1">
        <v>0.05</v>
      </c>
      <c r="K30" s="1">
        <f t="shared" si="7"/>
        <v>7.7797500000000002E-3</v>
      </c>
      <c r="L30" s="6">
        <f t="shared" si="8"/>
        <v>6.377775246874641E-2</v>
      </c>
      <c r="M30" s="1">
        <f t="shared" si="9"/>
        <v>4.9617496976872989E-4</v>
      </c>
    </row>
    <row r="31" spans="1:17" x14ac:dyDescent="0.3">
      <c r="I31" s="1">
        <v>50.1</v>
      </c>
      <c r="J31" s="1">
        <v>0.05</v>
      </c>
      <c r="K31" s="1">
        <f t="shared" si="7"/>
        <v>8.6422500000000024E-3</v>
      </c>
      <c r="L31" s="6">
        <f t="shared" si="8"/>
        <v>6.3775925103162018E-2</v>
      </c>
      <c r="M31" s="1">
        <f t="shared" si="9"/>
        <v>5.5116748872280211E-4</v>
      </c>
    </row>
    <row r="32" spans="1:17" x14ac:dyDescent="0.3">
      <c r="I32" s="1">
        <v>55.1</v>
      </c>
      <c r="J32" s="1">
        <v>0.05</v>
      </c>
      <c r="K32" s="1">
        <f t="shared" si="7"/>
        <v>9.504750000000001E-3</v>
      </c>
      <c r="L32" s="6">
        <f t="shared" si="8"/>
        <v>6.3774572205497204E-2</v>
      </c>
      <c r="M32" s="1">
        <f t="shared" si="9"/>
        <v>6.0616136517019966E-4</v>
      </c>
    </row>
    <row r="34" spans="8:17" x14ac:dyDescent="0.3">
      <c r="K34" s="1">
        <f>(-1.725)*10^-4</f>
        <v>-1.7250000000000002E-4</v>
      </c>
      <c r="L34" s="1">
        <f>11*10^-6</f>
        <v>1.1E-5</v>
      </c>
    </row>
    <row r="35" spans="8:17" x14ac:dyDescent="0.3">
      <c r="H35" s="1">
        <f>273.15+I35</f>
        <v>298.34999999999997</v>
      </c>
      <c r="I35" s="8">
        <v>25.2</v>
      </c>
      <c r="J35" s="1">
        <v>0.05</v>
      </c>
      <c r="K35" s="8">
        <v>6.3934999999999992E-2</v>
      </c>
      <c r="L35" s="8">
        <v>4.183815984035986E-3</v>
      </c>
      <c r="M35" s="1">
        <f>11*10^-6</f>
        <v>1.1E-5</v>
      </c>
      <c r="O35" s="1">
        <f>K35-(I35+273)*$K$34</f>
        <v>0.11537449999999999</v>
      </c>
      <c r="P35" s="3">
        <f>SQRT(M35^2+L35^2+J35^2)/10</f>
        <v>5.0174739034580694E-3</v>
      </c>
      <c r="Q35" s="9">
        <f>P35/O35</f>
        <v>4.3488586329371477E-2</v>
      </c>
    </row>
    <row r="36" spans="8:17" x14ac:dyDescent="0.3">
      <c r="H36" s="1">
        <f t="shared" ref="H36:H40" si="10">273.15+I36</f>
        <v>303.34999999999997</v>
      </c>
      <c r="I36" s="8">
        <v>30.2</v>
      </c>
      <c r="J36" s="1">
        <v>0.05</v>
      </c>
      <c r="K36" s="8">
        <v>6.2890000000000001E-2</v>
      </c>
      <c r="L36" s="8">
        <v>4.1201524472129674E-3</v>
      </c>
      <c r="M36" s="1">
        <f t="shared" ref="M36:M41" si="11">11*10^-6</f>
        <v>1.1E-5</v>
      </c>
      <c r="O36" s="1">
        <f t="shared" ref="O36:O41" si="12">K36-(I36+273)*$K$34</f>
        <v>0.115192</v>
      </c>
      <c r="P36" s="3">
        <f t="shared" ref="P36:P41" si="13">SQRT(M36^2+L36^2+J36^2)/10</f>
        <v>5.0169470569144687E-3</v>
      </c>
      <c r="Q36" s="9">
        <f t="shared" ref="Q36:Q41" si="14">P36/O36</f>
        <v>4.35529121546155E-2</v>
      </c>
    </row>
    <row r="37" spans="8:17" x14ac:dyDescent="0.3">
      <c r="H37" s="1">
        <f t="shared" si="10"/>
        <v>308.34999999999997</v>
      </c>
      <c r="I37" s="8">
        <v>35.200000000000003</v>
      </c>
      <c r="J37" s="1">
        <v>0.05</v>
      </c>
      <c r="K37" s="8">
        <v>6.2177499999999997E-2</v>
      </c>
      <c r="L37" s="8">
        <v>4.0767880970532426E-3</v>
      </c>
      <c r="M37" s="1">
        <f t="shared" si="11"/>
        <v>1.1E-5</v>
      </c>
      <c r="O37" s="1">
        <f t="shared" si="12"/>
        <v>0.115342</v>
      </c>
      <c r="P37" s="3">
        <f t="shared" si="13"/>
        <v>5.0165927901198795E-3</v>
      </c>
      <c r="Q37" s="9">
        <f t="shared" si="14"/>
        <v>4.3493201003276166E-2</v>
      </c>
    </row>
    <row r="38" spans="8:17" x14ac:dyDescent="0.3">
      <c r="H38" s="1">
        <f t="shared" si="10"/>
        <v>313.25</v>
      </c>
      <c r="I38" s="8">
        <v>40.1</v>
      </c>
      <c r="J38" s="1">
        <v>0.05</v>
      </c>
      <c r="K38" s="8">
        <v>6.1939999999999995E-2</v>
      </c>
      <c r="L38" s="8">
        <v>4.0623412200694077E-3</v>
      </c>
      <c r="M38" s="1">
        <f t="shared" si="11"/>
        <v>1.1E-5</v>
      </c>
      <c r="O38" s="1">
        <f t="shared" si="12"/>
        <v>0.11594975</v>
      </c>
      <c r="P38" s="3">
        <f t="shared" si="13"/>
        <v>5.0164755926728833E-3</v>
      </c>
      <c r="Q38" s="9">
        <f t="shared" si="14"/>
        <v>4.3264220860095716E-2</v>
      </c>
    </row>
    <row r="39" spans="8:17" x14ac:dyDescent="0.3">
      <c r="H39" s="1">
        <f t="shared" si="10"/>
        <v>318.25</v>
      </c>
      <c r="I39" s="8">
        <v>45.1</v>
      </c>
      <c r="J39" s="1">
        <v>0.05</v>
      </c>
      <c r="K39" s="8">
        <v>6.0301249999999987E-2</v>
      </c>
      <c r="L39" s="8">
        <v>3.9627697937522181E-3</v>
      </c>
      <c r="M39" s="1">
        <f t="shared" si="11"/>
        <v>1.1E-5</v>
      </c>
      <c r="O39" s="1">
        <f t="shared" si="12"/>
        <v>0.1151735</v>
      </c>
      <c r="P39" s="3">
        <f t="shared" si="13"/>
        <v>5.0156790820767979E-3</v>
      </c>
      <c r="Q39" s="9">
        <f t="shared" si="14"/>
        <v>4.3548898679616387E-2</v>
      </c>
    </row>
    <row r="40" spans="8:17" x14ac:dyDescent="0.3">
      <c r="H40" s="1">
        <f t="shared" si="10"/>
        <v>323.25</v>
      </c>
      <c r="I40" s="8">
        <v>50.1</v>
      </c>
      <c r="J40" s="1">
        <v>0.05</v>
      </c>
      <c r="K40" s="8">
        <v>5.9517500000000008E-2</v>
      </c>
      <c r="L40" s="8">
        <v>3.9152207074793378E-3</v>
      </c>
      <c r="M40" s="1">
        <f t="shared" si="11"/>
        <v>1.1E-5</v>
      </c>
      <c r="O40" s="1">
        <f t="shared" si="12"/>
        <v>0.11525225000000003</v>
      </c>
      <c r="P40" s="3">
        <f t="shared" si="13"/>
        <v>5.0153056479025036E-3</v>
      </c>
      <c r="Q40" s="9">
        <f t="shared" si="14"/>
        <v>4.3515902274380784E-2</v>
      </c>
    </row>
    <row r="41" spans="8:17" x14ac:dyDescent="0.3">
      <c r="H41" s="1">
        <f>273.15+I41</f>
        <v>328.25</v>
      </c>
      <c r="I41" s="8">
        <v>55.1</v>
      </c>
      <c r="J41" s="1">
        <v>0.05</v>
      </c>
      <c r="K41" s="8">
        <v>5.8805000000000003E-2</v>
      </c>
      <c r="L41" s="8">
        <v>3.872036697692185E-3</v>
      </c>
      <c r="M41" s="1">
        <f t="shared" si="11"/>
        <v>1.1E-5</v>
      </c>
      <c r="O41" s="1">
        <f t="shared" si="12"/>
        <v>0.11540225000000001</v>
      </c>
      <c r="P41" s="3">
        <f t="shared" si="13"/>
        <v>5.014970377966629E-3</v>
      </c>
      <c r="Q41" s="9">
        <f t="shared" si="14"/>
        <v>4.3456435017225646E-2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2021-03-20T21:26:13Z</dcterms:modified>
</cp:coreProperties>
</file>