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ipt\phys\"/>
    </mc:Choice>
  </mc:AlternateContent>
  <bookViews>
    <workbookView xWindow="0" yWindow="0" windowWidth="23040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L4" i="1"/>
  <c r="C19" i="1"/>
  <c r="D19" i="1"/>
  <c r="E19" i="1"/>
  <c r="F19" i="1"/>
  <c r="G19" i="1"/>
  <c r="H19" i="1"/>
  <c r="I19" i="1"/>
  <c r="J19" i="1"/>
  <c r="K19" i="1"/>
  <c r="B19" i="1"/>
  <c r="C14" i="1"/>
  <c r="D14" i="1"/>
  <c r="E14" i="1"/>
  <c r="F14" i="1"/>
  <c r="G14" i="1"/>
  <c r="H14" i="1"/>
  <c r="I14" i="1"/>
  <c r="J14" i="1"/>
  <c r="K14" i="1"/>
  <c r="B14" i="1"/>
  <c r="C9" i="1"/>
  <c r="D9" i="1"/>
  <c r="E9" i="1"/>
  <c r="F9" i="1"/>
  <c r="G9" i="1"/>
  <c r="H9" i="1"/>
  <c r="I9" i="1"/>
  <c r="J9" i="1"/>
  <c r="K9" i="1"/>
  <c r="B9" i="1"/>
  <c r="J44" i="1"/>
  <c r="J43" i="1"/>
  <c r="J42" i="1"/>
  <c r="J24" i="1"/>
  <c r="N21" i="1" l="1"/>
  <c r="N20" i="1"/>
  <c r="N18" i="1"/>
  <c r="N22" i="1" s="1"/>
  <c r="M21" i="1"/>
  <c r="M20" i="1"/>
  <c r="M18" i="1"/>
  <c r="T2" i="1" l="1"/>
  <c r="V12" i="1"/>
  <c r="V11" i="1"/>
  <c r="V10" i="1"/>
  <c r="V8" i="1"/>
  <c r="V7" i="1"/>
  <c r="V3" i="1"/>
  <c r="V4" i="1"/>
  <c r="V5" i="1"/>
  <c r="V6" i="1"/>
  <c r="V2" i="1"/>
  <c r="U12" i="1"/>
  <c r="U11" i="1"/>
  <c r="U10" i="1"/>
  <c r="U8" i="1"/>
  <c r="U7" i="1"/>
  <c r="U6" i="1"/>
  <c r="U5" i="1"/>
  <c r="U4" i="1"/>
  <c r="U3" i="1"/>
  <c r="T13" i="1"/>
  <c r="S13" i="1"/>
  <c r="R13" i="1"/>
  <c r="Q3" i="1"/>
  <c r="Q2" i="1"/>
  <c r="Q13" i="1" s="1"/>
  <c r="P12" i="1"/>
  <c r="P11" i="1"/>
  <c r="P10" i="1"/>
  <c r="P8" i="1"/>
  <c r="P7" i="1"/>
  <c r="P6" i="1"/>
  <c r="P5" i="1"/>
  <c r="P4" i="1"/>
  <c r="P3" i="1"/>
  <c r="P2" i="1"/>
  <c r="O12" i="1"/>
  <c r="O11" i="1"/>
  <c r="O10" i="1"/>
  <c r="O8" i="1"/>
  <c r="O7" i="1"/>
  <c r="O6" i="1"/>
  <c r="O5" i="1"/>
  <c r="O4" i="1"/>
  <c r="O3" i="1"/>
  <c r="O2" i="1"/>
  <c r="N4" i="1"/>
  <c r="N12" i="1"/>
  <c r="N11" i="1"/>
  <c r="N10" i="1"/>
  <c r="N8" i="1"/>
  <c r="N7" i="1"/>
  <c r="N6" i="1"/>
  <c r="N5" i="1"/>
  <c r="N3" i="1"/>
  <c r="N2" i="1"/>
  <c r="M17" i="1"/>
  <c r="M16" i="1"/>
  <c r="M3" i="1"/>
  <c r="M11" i="1"/>
  <c r="M10" i="1"/>
  <c r="M8" i="1"/>
  <c r="M7" i="1"/>
  <c r="M6" i="1"/>
  <c r="M5" i="1"/>
  <c r="M4" i="1"/>
  <c r="M2" i="1"/>
  <c r="Q16" i="1" l="1"/>
  <c r="Q17" i="1" s="1"/>
  <c r="N13" i="1"/>
  <c r="N15" i="1" s="1"/>
  <c r="O13" i="1"/>
  <c r="O15" i="1" s="1"/>
  <c r="P13" i="1"/>
  <c r="P15" i="1" s="1"/>
  <c r="U13" i="1"/>
  <c r="R16" i="1" s="1"/>
  <c r="R17" i="1" s="1"/>
  <c r="V13" i="1"/>
  <c r="S16" i="1" s="1"/>
  <c r="S17" i="1" s="1"/>
  <c r="M12" i="1"/>
  <c r="M13" i="1" s="1"/>
  <c r="M15" i="1" s="1"/>
</calcChain>
</file>

<file path=xl/sharedStrings.xml><?xml version="1.0" encoding="utf-8"?>
<sst xmlns="http://schemas.openxmlformats.org/spreadsheetml/2006/main" count="81" uniqueCount="48">
  <si>
    <t>d1, мм</t>
  </si>
  <si>
    <t>d2, мм</t>
  </si>
  <si>
    <t>Uв, мВ</t>
  </si>
  <si>
    <t>Iа, мА</t>
  </si>
  <si>
    <t>№ опыта</t>
  </si>
  <si>
    <t>Измерение диаметра проволоки / d1 - штангенциркуль, d2 - микрометр</t>
  </si>
  <si>
    <t>Измерение зависимости Uв от Ia при разных длинах образца</t>
  </si>
  <si>
    <t>Измерение диаметра проволоки микрометром</t>
  </si>
  <si>
    <t>Название величины / Её значение / Размерность</t>
  </si>
  <si>
    <t>Среднее значение диаметра</t>
  </si>
  <si>
    <t>мм</t>
  </si>
  <si>
    <t>Стандартное отклонение</t>
  </si>
  <si>
    <t>Используемые в работе величины</t>
  </si>
  <si>
    <t>Вспомогательные величины без комментариев</t>
  </si>
  <si>
    <t>Случайная погрешность среднего</t>
  </si>
  <si>
    <t>Полная погрешность</t>
  </si>
  <si>
    <t>Инструментальная погрешность</t>
  </si>
  <si>
    <r>
      <t xml:space="preserve">Окончательные результаты измерения диаметра проволоки штангенциркулем d = 0,4 </t>
    </r>
    <r>
      <rPr>
        <b/>
        <sz val="11"/>
        <color theme="1"/>
        <rFont val="Calibri"/>
        <family val="2"/>
        <charset val="204"/>
      </rPr>
      <t>± 0,05 мм</t>
    </r>
  </si>
  <si>
    <r>
      <t xml:space="preserve">Окончательные результаты измерения диаметра проволоки микрометром d = 0,366 </t>
    </r>
    <r>
      <rPr>
        <b/>
        <sz val="11"/>
        <color theme="1"/>
        <rFont val="Calibri"/>
        <family val="2"/>
        <charset val="204"/>
      </rPr>
      <t>± 0,100 мм</t>
    </r>
  </si>
  <si>
    <t>Измерение сопротивления проволоки</t>
  </si>
  <si>
    <t>Ом</t>
  </si>
  <si>
    <r>
      <t xml:space="preserve">l1 = (20,0 </t>
    </r>
    <r>
      <rPr>
        <b/>
        <sz val="11"/>
        <color theme="1"/>
        <rFont val="Calibri"/>
        <family val="2"/>
        <charset val="204"/>
      </rPr>
      <t>± 0,02)</t>
    </r>
    <r>
      <rPr>
        <b/>
        <sz val="11"/>
        <color theme="1"/>
        <rFont val="Calibri"/>
        <family val="2"/>
        <charset val="204"/>
        <scheme val="minor"/>
      </rPr>
      <t xml:space="preserve"> см</t>
    </r>
  </si>
  <si>
    <t>l2 = (30,0 ± 0,02) см</t>
  </si>
  <si>
    <t>l3 = (50,0 ± 0,02) см</t>
  </si>
  <si>
    <t xml:space="preserve">Угловой коэффициент прямых по МНК для l1 = (20,0 ± 0,02) см </t>
  </si>
  <si>
    <t xml:space="preserve">Угловой коэффициент прямых по МНК для l2 = (30,0 ± 0,02) см </t>
  </si>
  <si>
    <t xml:space="preserve">Угловой коэффициент прямых по МНК для l3 = (50,0 ± 0,02) см </t>
  </si>
  <si>
    <t>Случайная погрешность определения углового коэффициента для l1</t>
  </si>
  <si>
    <t>U</t>
  </si>
  <si>
    <t>I</t>
  </si>
  <si>
    <t>Случайная погрешность определения углового коэффициента для l2</t>
  </si>
  <si>
    <t>Случайная погрешность определения углового коэффициента для l3</t>
  </si>
  <si>
    <t>Систематическая погрешность определения углового коэффициента для l1</t>
  </si>
  <si>
    <t>Систематическая погрешность определения углового коэффициента для l2</t>
  </si>
  <si>
    <t>Систематическая погрешность определения углового коэффициента для l3</t>
  </si>
  <si>
    <t>Полная погрешность определения углового коэффициента для l1</t>
  </si>
  <si>
    <t>Полная погрешность определения углового коэффициента для l2</t>
  </si>
  <si>
    <t>Полная погрешность определения углового коэффициента для l3</t>
  </si>
  <si>
    <t xml:space="preserve">Сопротивление l1 определенное с помощью моста </t>
  </si>
  <si>
    <t>Сопротивление l2 определенное с помощью моста</t>
  </si>
  <si>
    <t xml:space="preserve">Сопротивление l3 определенное с помощью моста </t>
  </si>
  <si>
    <t>Погрешность определения сопротивления с помощью моста</t>
  </si>
  <si>
    <t xml:space="preserve">Итоговые результаты </t>
  </si>
  <si>
    <r>
      <t xml:space="preserve">Удельное сопротивление в первом опыте </t>
    </r>
    <r>
      <rPr>
        <b/>
        <sz val="11"/>
        <color theme="1"/>
        <rFont val="Calibri"/>
        <family val="2"/>
        <charset val="204"/>
      </rPr>
      <t xml:space="preserve">ƍ1 = ( 1,128 ± 0,063 ) мОм · М </t>
    </r>
  </si>
  <si>
    <r>
      <t xml:space="preserve">Удельное сопротивление во втором опыте </t>
    </r>
    <r>
      <rPr>
        <b/>
        <sz val="11"/>
        <color theme="1"/>
        <rFont val="Calibri"/>
        <family val="2"/>
        <charset val="204"/>
      </rPr>
      <t xml:space="preserve">ƍ2 = ( 1,119 ± 0,057 ) мОм · М </t>
    </r>
  </si>
  <si>
    <r>
      <t xml:space="preserve">Удельное сопротивление в третьем опыте </t>
    </r>
    <r>
      <rPr>
        <b/>
        <sz val="11"/>
        <color theme="1"/>
        <rFont val="Calibri"/>
        <family val="2"/>
        <charset val="204"/>
      </rPr>
      <t xml:space="preserve">ƍ3 = ( 1,098 ± 0,056 ) мОм · М </t>
    </r>
  </si>
  <si>
    <r>
      <t xml:space="preserve">Удельное сопротивление проволоки </t>
    </r>
    <r>
      <rPr>
        <b/>
        <sz val="11"/>
        <color theme="1"/>
        <rFont val="Calibri"/>
        <family val="2"/>
        <charset val="204"/>
      </rPr>
      <t>ƍ = (1,115 ± 0,059) мОм · М ( ɛ = 5,3 % )</t>
    </r>
  </si>
  <si>
    <t>Δia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</si>
</sst>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4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A43" zoomScale="160" zoomScaleNormal="160" workbookViewId="0">
      <selection activeCell="A51" sqref="A51:K51"/>
    </sheetView>
  </sheetViews>
  <sheetFormatPr defaultRowHeight="14.4" x14ac:dyDescent="0.3"/>
  <cols>
    <col min="1" max="11" width="8.88671875" style="1"/>
    <col min="12" max="12" width="8.88671875" style="1" customWidth="1"/>
    <col min="13" max="13" width="8.88671875" style="1"/>
    <col min="14" max="14" width="12.77734375" style="1" customWidth="1"/>
    <col min="15" max="15" width="13.6640625" style="1" customWidth="1"/>
    <col min="16" max="16" width="12.5546875" style="1" customWidth="1"/>
    <col min="17" max="17" width="8.77734375" style="1" customWidth="1"/>
    <col min="18" max="19" width="8.88671875" style="1"/>
    <col min="20" max="20" width="11.109375" style="1" customWidth="1"/>
    <col min="21" max="21" width="12.109375" style="1" customWidth="1"/>
    <col min="22" max="22" width="10.88671875" style="1" customWidth="1"/>
    <col min="23" max="16384" width="8.88671875" style="1"/>
  </cols>
  <sheetData>
    <row r="1" spans="1:22" ht="15" thickBot="1" x14ac:dyDescent="0.35">
      <c r="A1" s="35" t="s">
        <v>5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4"/>
      <c r="M1" s="44" t="s">
        <v>13</v>
      </c>
      <c r="N1" s="44"/>
      <c r="O1" s="44"/>
      <c r="P1" s="44"/>
      <c r="Q1" s="44"/>
      <c r="R1" s="44"/>
      <c r="S1" s="44"/>
      <c r="T1" s="44"/>
      <c r="U1" s="44"/>
      <c r="V1" s="44"/>
    </row>
    <row r="2" spans="1:22" ht="15" thickBot="1" x14ac:dyDescent="0.35">
      <c r="A2" s="15" t="s">
        <v>4</v>
      </c>
      <c r="B2" s="16">
        <v>1</v>
      </c>
      <c r="C2" s="17">
        <v>2</v>
      </c>
      <c r="D2" s="16">
        <v>3</v>
      </c>
      <c r="E2" s="17">
        <v>4</v>
      </c>
      <c r="F2" s="16">
        <v>5</v>
      </c>
      <c r="G2" s="17">
        <v>6</v>
      </c>
      <c r="H2" s="16">
        <v>7</v>
      </c>
      <c r="I2" s="17">
        <v>8</v>
      </c>
      <c r="J2" s="16">
        <v>9</v>
      </c>
      <c r="K2" s="18">
        <v>10</v>
      </c>
      <c r="L2" s="4"/>
      <c r="M2" s="1">
        <f>(B4-$J24)*(B4-$J24)</f>
        <v>1.9600000000000035E-4</v>
      </c>
      <c r="N2" s="1">
        <f>B8*B7</f>
        <v>21970</v>
      </c>
      <c r="O2" s="1">
        <f>(B12*B13)</f>
        <v>700</v>
      </c>
      <c r="P2" s="1">
        <f>(B17*B18)</f>
        <v>49039.000000000007</v>
      </c>
      <c r="Q2" s="1">
        <f>B8*B8</f>
        <v>10000</v>
      </c>
      <c r="R2" s="1">
        <v>10000</v>
      </c>
      <c r="S2" s="1">
        <v>9025</v>
      </c>
      <c r="T2" s="1">
        <f>B7*B7</f>
        <v>48268.09</v>
      </c>
      <c r="U2" s="1">
        <v>102272.8</v>
      </c>
      <c r="V2" s="1">
        <f>B17*B17</f>
        <v>266462.44000000006</v>
      </c>
    </row>
    <row r="3" spans="1:22" ht="15" thickBot="1" x14ac:dyDescent="0.35">
      <c r="A3" s="15" t="s">
        <v>0</v>
      </c>
      <c r="B3" s="16">
        <v>0.4</v>
      </c>
      <c r="C3" s="17">
        <v>0.4</v>
      </c>
      <c r="D3" s="16">
        <v>0.4</v>
      </c>
      <c r="E3" s="17">
        <v>0.4</v>
      </c>
      <c r="F3" s="16">
        <v>0.4</v>
      </c>
      <c r="G3" s="17">
        <v>0.4</v>
      </c>
      <c r="H3" s="16">
        <v>0.4</v>
      </c>
      <c r="I3" s="17">
        <v>0.4</v>
      </c>
      <c r="J3" s="16">
        <v>0.4</v>
      </c>
      <c r="K3" s="18">
        <v>0.4</v>
      </c>
      <c r="L3" s="4"/>
      <c r="M3" s="1">
        <f>(C4-$J24)*(C4-$J24)</f>
        <v>1.600000000000003E-5</v>
      </c>
      <c r="N3" s="1">
        <f>C8*C7</f>
        <v>25685</v>
      </c>
      <c r="O3" s="1">
        <f>(C12*C13)</f>
        <v>37741</v>
      </c>
      <c r="P3" s="1">
        <f>(C17*C18)</f>
        <v>59631</v>
      </c>
      <c r="Q3" s="1">
        <f>C8*C8</f>
        <v>12100</v>
      </c>
      <c r="R3" s="1">
        <v>12100</v>
      </c>
      <c r="S3" s="1">
        <v>12100</v>
      </c>
      <c r="T3" s="1">
        <v>54522.25</v>
      </c>
      <c r="U3" s="1">
        <f>C12*C12</f>
        <v>117717.61000000002</v>
      </c>
      <c r="V3" s="1">
        <f>C17*C17</f>
        <v>293872.41000000003</v>
      </c>
    </row>
    <row r="4" spans="1:22" ht="15" thickBot="1" x14ac:dyDescent="0.35">
      <c r="A4" s="15" t="s">
        <v>1</v>
      </c>
      <c r="B4" s="16">
        <v>0.38</v>
      </c>
      <c r="C4" s="17">
        <v>0.37</v>
      </c>
      <c r="D4" s="16">
        <v>0.36</v>
      </c>
      <c r="E4" s="17">
        <v>0.36</v>
      </c>
      <c r="F4" s="16">
        <v>0.36</v>
      </c>
      <c r="G4" s="17">
        <v>0.37</v>
      </c>
      <c r="H4" s="16">
        <v>0.37</v>
      </c>
      <c r="I4" s="17">
        <v>0.36</v>
      </c>
      <c r="J4" s="16">
        <v>0.37</v>
      </c>
      <c r="K4" s="18">
        <v>0.36</v>
      </c>
      <c r="L4" s="4">
        <f>AVERAGE(B4:K4)</f>
        <v>0.36599999999999999</v>
      </c>
      <c r="M4" s="1">
        <f>(D4-$J24)*(D4-$J24)</f>
        <v>3.6000000000000062E-5</v>
      </c>
      <c r="N4" s="1">
        <f>D8*D7</f>
        <v>27968</v>
      </c>
      <c r="O4" s="1">
        <f>(D12*D13)</f>
        <v>44820</v>
      </c>
      <c r="P4" s="1">
        <f>(D17*D18)</f>
        <v>71484</v>
      </c>
      <c r="Q4" s="1">
        <v>13225</v>
      </c>
      <c r="R4" s="1">
        <v>14400</v>
      </c>
      <c r="S4" s="1">
        <v>14400</v>
      </c>
      <c r="T4" s="1">
        <v>59146.239999999998</v>
      </c>
      <c r="U4" s="1">
        <f>D12*D12</f>
        <v>139502.25</v>
      </c>
      <c r="V4" s="1">
        <f>D17*D17</f>
        <v>354858.49000000005</v>
      </c>
    </row>
    <row r="5" spans="1:22" ht="15" thickBot="1" x14ac:dyDescent="0.35">
      <c r="A5" s="35" t="s">
        <v>6</v>
      </c>
      <c r="B5" s="36"/>
      <c r="C5" s="36"/>
      <c r="D5" s="36"/>
      <c r="E5" s="36"/>
      <c r="F5" s="36"/>
      <c r="G5" s="36"/>
      <c r="H5" s="36"/>
      <c r="I5" s="36"/>
      <c r="J5" s="36"/>
      <c r="K5" s="37"/>
      <c r="L5" s="4"/>
      <c r="M5" s="1">
        <f>(D4-$J24)*(D4-$J24)</f>
        <v>3.6000000000000062E-5</v>
      </c>
      <c r="N5" s="1">
        <f>E8*E7</f>
        <v>30588</v>
      </c>
      <c r="O5" s="1">
        <f>(E12*E13)</f>
        <v>52845</v>
      </c>
      <c r="P5" s="1">
        <f>(E17*E18)</f>
        <v>81662.5</v>
      </c>
      <c r="Q5" s="1">
        <v>14400</v>
      </c>
      <c r="R5" s="1">
        <v>16900</v>
      </c>
      <c r="S5" s="1">
        <v>15625</v>
      </c>
      <c r="T5" s="1">
        <v>64974.01</v>
      </c>
      <c r="U5" s="1">
        <f>E12*E12</f>
        <v>165242.25</v>
      </c>
      <c r="V5" s="1">
        <f>E17*E17</f>
        <v>426800.88999999996</v>
      </c>
    </row>
    <row r="6" spans="1:22" ht="15" thickBot="1" x14ac:dyDescent="0.35">
      <c r="A6" s="38" t="s">
        <v>21</v>
      </c>
      <c r="B6" s="39"/>
      <c r="C6" s="39"/>
      <c r="D6" s="39"/>
      <c r="E6" s="39"/>
      <c r="F6" s="39"/>
      <c r="G6" s="39"/>
      <c r="H6" s="39"/>
      <c r="I6" s="39"/>
      <c r="J6" s="39"/>
      <c r="K6" s="40"/>
      <c r="L6" s="4"/>
      <c r="M6" s="1">
        <f>(G4-$J24)*(G4-$J24)</f>
        <v>1.600000000000003E-5</v>
      </c>
      <c r="N6" s="1">
        <f>F8*F7</f>
        <v>36855</v>
      </c>
      <c r="O6" s="1">
        <f>(F12*F13)</f>
        <v>67889</v>
      </c>
      <c r="P6" s="1">
        <f>(F17*F18)</f>
        <v>96498</v>
      </c>
      <c r="Q6" s="1">
        <v>16900</v>
      </c>
      <c r="R6" s="1">
        <v>21025</v>
      </c>
      <c r="S6" s="1">
        <v>18225</v>
      </c>
      <c r="T6" s="1">
        <v>80372.25</v>
      </c>
      <c r="U6" s="1">
        <f>F12*F12</f>
        <v>219211.24</v>
      </c>
      <c r="V6" s="1">
        <f>F17*F17</f>
        <v>510939.03999999992</v>
      </c>
    </row>
    <row r="7" spans="1:22" ht="15" thickBot="1" x14ac:dyDescent="0.35">
      <c r="A7" s="15" t="s">
        <v>2</v>
      </c>
      <c r="B7" s="16">
        <v>219.7</v>
      </c>
      <c r="C7" s="17">
        <v>233.5</v>
      </c>
      <c r="D7" s="16">
        <v>243.2</v>
      </c>
      <c r="E7" s="17">
        <v>254.9</v>
      </c>
      <c r="F7" s="16">
        <v>283.5</v>
      </c>
      <c r="G7" s="17">
        <v>304.10000000000002</v>
      </c>
      <c r="H7" s="16">
        <v>331.5</v>
      </c>
      <c r="I7" s="17">
        <v>386.8</v>
      </c>
      <c r="J7" s="16">
        <v>414.8</v>
      </c>
      <c r="K7" s="18">
        <v>451.1</v>
      </c>
      <c r="L7" s="4"/>
      <c r="M7" s="1">
        <f>(H4-$J24)*(H4-$J24)</f>
        <v>1.600000000000003E-5</v>
      </c>
      <c r="N7" s="1">
        <f>G8*G7</f>
        <v>42574</v>
      </c>
      <c r="O7" s="1">
        <f>(G12*G13)</f>
        <v>88143.000000000015</v>
      </c>
      <c r="P7" s="1">
        <f>(G17*G18)</f>
        <v>117090</v>
      </c>
      <c r="Q7" s="1">
        <v>19600</v>
      </c>
      <c r="R7" s="1">
        <v>27225</v>
      </c>
      <c r="S7" s="1">
        <v>22500</v>
      </c>
      <c r="T7" s="1">
        <v>92476.81</v>
      </c>
      <c r="U7" s="1">
        <f>G12*G12</f>
        <v>285369.64000000007</v>
      </c>
      <c r="V7" s="1">
        <f>G17*G17</f>
        <v>609336.36</v>
      </c>
    </row>
    <row r="8" spans="1:22" ht="15" thickBot="1" x14ac:dyDescent="0.35">
      <c r="A8" s="15" t="s">
        <v>3</v>
      </c>
      <c r="B8" s="16">
        <v>100</v>
      </c>
      <c r="C8" s="17">
        <v>110</v>
      </c>
      <c r="D8" s="16">
        <v>115</v>
      </c>
      <c r="E8" s="17">
        <v>120</v>
      </c>
      <c r="F8" s="16">
        <v>130</v>
      </c>
      <c r="G8" s="17">
        <v>140</v>
      </c>
      <c r="H8" s="16">
        <v>155</v>
      </c>
      <c r="I8" s="17">
        <v>180</v>
      </c>
      <c r="J8" s="16">
        <v>195</v>
      </c>
      <c r="K8" s="18">
        <v>210</v>
      </c>
      <c r="L8" s="4"/>
      <c r="M8" s="1">
        <f>(I4-$J24)*(I4-$J24)</f>
        <v>3.6000000000000062E-5</v>
      </c>
      <c r="N8" s="1">
        <f>H7*H8</f>
        <v>51382.5</v>
      </c>
      <c r="O8" s="1">
        <f>(H12*H13)</f>
        <v>117249</v>
      </c>
      <c r="P8" s="1">
        <f>(H17*H18)</f>
        <v>134096</v>
      </c>
      <c r="Q8" s="1">
        <v>24025</v>
      </c>
      <c r="R8" s="1">
        <v>36100</v>
      </c>
      <c r="S8" s="1">
        <v>25600</v>
      </c>
      <c r="T8" s="1">
        <v>109892.5</v>
      </c>
      <c r="U8" s="1">
        <f>H12*H12</f>
        <v>380812.41000000003</v>
      </c>
      <c r="V8" s="1">
        <f>H17*H17</f>
        <v>702411.61</v>
      </c>
    </row>
    <row r="9" spans="1:22" s="6" customFormat="1" ht="15" thickBot="1" x14ac:dyDescent="0.35">
      <c r="A9" s="55" t="s">
        <v>47</v>
      </c>
      <c r="B9" s="16">
        <f>(2*B8/1000+2*0.001)</f>
        <v>0.20200000000000001</v>
      </c>
      <c r="C9" s="16">
        <f t="shared" ref="C9:K9" si="0">(2*C8/1000+2*0.001)</f>
        <v>0.222</v>
      </c>
      <c r="D9" s="16">
        <f t="shared" si="0"/>
        <v>0.23200000000000001</v>
      </c>
      <c r="E9" s="16">
        <f t="shared" si="0"/>
        <v>0.24199999999999999</v>
      </c>
      <c r="F9" s="16">
        <f t="shared" si="0"/>
        <v>0.26200000000000001</v>
      </c>
      <c r="G9" s="16">
        <f t="shared" si="0"/>
        <v>0.28200000000000003</v>
      </c>
      <c r="H9" s="16">
        <f t="shared" si="0"/>
        <v>0.312</v>
      </c>
      <c r="I9" s="16">
        <f t="shared" si="0"/>
        <v>0.36199999999999999</v>
      </c>
      <c r="J9" s="16">
        <f t="shared" si="0"/>
        <v>0.39200000000000002</v>
      </c>
      <c r="K9" s="16">
        <f t="shared" si="0"/>
        <v>0.42199999999999999</v>
      </c>
      <c r="L9" s="4"/>
    </row>
    <row r="10" spans="1:22" ht="15" thickBot="1" x14ac:dyDescent="0.35">
      <c r="A10" s="15" t="s">
        <v>4</v>
      </c>
      <c r="B10" s="16">
        <v>1</v>
      </c>
      <c r="C10" s="17">
        <v>2</v>
      </c>
      <c r="D10" s="16">
        <v>3</v>
      </c>
      <c r="E10" s="17">
        <v>4</v>
      </c>
      <c r="F10" s="16">
        <v>5</v>
      </c>
      <c r="G10" s="17">
        <v>6</v>
      </c>
      <c r="H10" s="16">
        <v>7</v>
      </c>
      <c r="I10" s="17">
        <v>8</v>
      </c>
      <c r="J10" s="16">
        <v>9</v>
      </c>
      <c r="K10" s="18">
        <v>10</v>
      </c>
      <c r="L10" s="4"/>
      <c r="M10" s="1">
        <f>(J4-$J24)*(J4-$J24)</f>
        <v>1.600000000000003E-5</v>
      </c>
      <c r="N10" s="1">
        <f>I8*I7</f>
        <v>69624</v>
      </c>
      <c r="O10" s="1">
        <f>(I12*I13)</f>
        <v>152306</v>
      </c>
      <c r="P10" s="1">
        <f>(I17*I18)</f>
        <v>159372.5</v>
      </c>
      <c r="Q10" s="1">
        <v>32400</v>
      </c>
      <c r="R10" s="1">
        <v>48400</v>
      </c>
      <c r="S10" s="1">
        <v>30625</v>
      </c>
      <c r="T10" s="1">
        <v>149382.25</v>
      </c>
      <c r="U10" s="1">
        <f>I12*I12</f>
        <v>479279.28999999992</v>
      </c>
      <c r="V10" s="1">
        <f>I17*I17</f>
        <v>829374.49000000011</v>
      </c>
    </row>
    <row r="11" spans="1:22" ht="15" thickBot="1" x14ac:dyDescent="0.35">
      <c r="A11" s="38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40"/>
      <c r="L11" s="4"/>
      <c r="M11" s="1">
        <f>(K4-$J24)*(K4-$J24)</f>
        <v>3.6000000000000062E-5</v>
      </c>
      <c r="N11" s="1">
        <f>J8*J7</f>
        <v>80886</v>
      </c>
      <c r="O11" s="1">
        <f>(J12*J13)</f>
        <v>191320.5</v>
      </c>
      <c r="P11" s="1">
        <f>(J17*J18)</f>
        <v>188062</v>
      </c>
      <c r="Q11" s="1">
        <v>38025</v>
      </c>
      <c r="R11" s="1">
        <v>60025</v>
      </c>
      <c r="S11" s="1">
        <v>36100</v>
      </c>
      <c r="T11" s="1">
        <v>172059.04</v>
      </c>
      <c r="U11" s="1">
        <f>J12*J12</f>
        <v>609804.80999999994</v>
      </c>
      <c r="V11" s="1">
        <f>J17*J17</f>
        <v>979704.03999999992</v>
      </c>
    </row>
    <row r="12" spans="1:22" ht="15" thickBot="1" x14ac:dyDescent="0.35">
      <c r="A12" s="19" t="s">
        <v>2</v>
      </c>
      <c r="B12" s="16">
        <v>7</v>
      </c>
      <c r="C12" s="20">
        <v>343.1</v>
      </c>
      <c r="D12" s="16">
        <v>373.5</v>
      </c>
      <c r="E12" s="20">
        <v>406.5</v>
      </c>
      <c r="F12" s="16">
        <v>468.2</v>
      </c>
      <c r="G12" s="20">
        <v>534.20000000000005</v>
      </c>
      <c r="H12" s="16">
        <v>617.1</v>
      </c>
      <c r="I12" s="20">
        <v>692.3</v>
      </c>
      <c r="J12" s="16">
        <v>780.9</v>
      </c>
      <c r="K12" s="21">
        <v>882.3</v>
      </c>
      <c r="L12" s="4"/>
      <c r="M12" s="1">
        <f>SUM(M2:M11)</f>
        <v>4.0400000000000066E-4</v>
      </c>
      <c r="N12" s="1">
        <f>K8*K7</f>
        <v>94731</v>
      </c>
      <c r="O12" s="1">
        <f>(K12*K13)</f>
        <v>242632.5</v>
      </c>
      <c r="P12" s="1">
        <f>(K17*K18)</f>
        <v>234192</v>
      </c>
      <c r="Q12" s="1">
        <v>44100</v>
      </c>
      <c r="R12" s="1">
        <v>75625</v>
      </c>
      <c r="S12" s="1">
        <v>44100</v>
      </c>
      <c r="T12" s="1">
        <v>203491.21</v>
      </c>
      <c r="U12" s="1">
        <f>K12*K12</f>
        <v>778453.28999999992</v>
      </c>
      <c r="V12" s="1">
        <f>K17*K17</f>
        <v>1243671.04</v>
      </c>
    </row>
    <row r="13" spans="1:22" ht="15" thickBot="1" x14ac:dyDescent="0.35">
      <c r="A13" s="19" t="s">
        <v>3</v>
      </c>
      <c r="B13" s="16">
        <v>100</v>
      </c>
      <c r="C13" s="20">
        <v>110</v>
      </c>
      <c r="D13" s="16">
        <v>120</v>
      </c>
      <c r="E13" s="20">
        <v>130</v>
      </c>
      <c r="F13" s="16">
        <v>145</v>
      </c>
      <c r="G13" s="20">
        <v>165</v>
      </c>
      <c r="H13" s="16">
        <v>190</v>
      </c>
      <c r="I13" s="20">
        <v>220</v>
      </c>
      <c r="J13" s="16">
        <v>245</v>
      </c>
      <c r="K13" s="21">
        <v>275</v>
      </c>
      <c r="L13" s="4"/>
      <c r="M13" s="1">
        <f>M12/9</f>
        <v>4.4888888888888962E-5</v>
      </c>
      <c r="N13" s="1">
        <f t="shared" ref="N13:V13" si="1">AVERAGE(N2:N12)</f>
        <v>48226.35</v>
      </c>
      <c r="O13" s="1">
        <f t="shared" si="1"/>
        <v>99564.6</v>
      </c>
      <c r="P13" s="1">
        <f t="shared" si="1"/>
        <v>119112.7</v>
      </c>
      <c r="Q13" s="1">
        <f t="shared" si="1"/>
        <v>22477.5</v>
      </c>
      <c r="R13" s="1">
        <f t="shared" si="1"/>
        <v>32180</v>
      </c>
      <c r="S13" s="1">
        <f t="shared" si="1"/>
        <v>22830</v>
      </c>
      <c r="T13" s="1">
        <f t="shared" si="1"/>
        <v>103458.465</v>
      </c>
      <c r="U13" s="1">
        <f t="shared" si="1"/>
        <v>327766.55900000001</v>
      </c>
      <c r="V13" s="1">
        <f t="shared" si="1"/>
        <v>621743.08100000001</v>
      </c>
    </row>
    <row r="14" spans="1:22" s="6" customFormat="1" ht="15" thickBot="1" x14ac:dyDescent="0.35">
      <c r="A14" s="55" t="s">
        <v>47</v>
      </c>
      <c r="B14" s="16">
        <f>(2*B13/1000+2*0.001)</f>
        <v>0.20200000000000001</v>
      </c>
      <c r="C14" s="16">
        <f t="shared" ref="C14:K14" si="2">(2*C13/1000+2*0.001)</f>
        <v>0.222</v>
      </c>
      <c r="D14" s="16">
        <f t="shared" si="2"/>
        <v>0.24199999999999999</v>
      </c>
      <c r="E14" s="16">
        <f t="shared" si="2"/>
        <v>0.26200000000000001</v>
      </c>
      <c r="F14" s="16">
        <f t="shared" si="2"/>
        <v>0.29199999999999998</v>
      </c>
      <c r="G14" s="16">
        <f t="shared" si="2"/>
        <v>0.33200000000000002</v>
      </c>
      <c r="H14" s="16">
        <f t="shared" si="2"/>
        <v>0.38200000000000001</v>
      </c>
      <c r="I14" s="16">
        <f t="shared" si="2"/>
        <v>0.442</v>
      </c>
      <c r="J14" s="16">
        <f t="shared" si="2"/>
        <v>0.49199999999999999</v>
      </c>
      <c r="K14" s="16">
        <f t="shared" si="2"/>
        <v>0.55200000000000005</v>
      </c>
      <c r="L14" s="4"/>
    </row>
    <row r="15" spans="1:22" ht="15" thickBot="1" x14ac:dyDescent="0.35">
      <c r="A15" s="19" t="s">
        <v>4</v>
      </c>
      <c r="B15" s="16">
        <v>1</v>
      </c>
      <c r="C15" s="20">
        <v>2</v>
      </c>
      <c r="D15" s="16">
        <v>3</v>
      </c>
      <c r="E15" s="20">
        <v>4</v>
      </c>
      <c r="F15" s="16">
        <v>5</v>
      </c>
      <c r="G15" s="20">
        <v>6</v>
      </c>
      <c r="H15" s="16">
        <v>7</v>
      </c>
      <c r="I15" s="20">
        <v>8</v>
      </c>
      <c r="J15" s="16">
        <v>9</v>
      </c>
      <c r="K15" s="21">
        <v>10</v>
      </c>
      <c r="L15" s="4"/>
      <c r="M15" s="1">
        <f>SQRT(M13)</f>
        <v>6.6999170807472653E-3</v>
      </c>
      <c r="N15" s="1">
        <f>N13/Q13</f>
        <v>2.1455388722055386</v>
      </c>
      <c r="O15" s="1">
        <f>O13/R13</f>
        <v>3.0939900559353637</v>
      </c>
      <c r="P15" s="1">
        <f>P13/S13</f>
        <v>5.2173762593079278</v>
      </c>
      <c r="Q15" s="1" t="s">
        <v>29</v>
      </c>
      <c r="R15" s="1" t="s">
        <v>29</v>
      </c>
      <c r="S15" s="1" t="s">
        <v>29</v>
      </c>
      <c r="T15" s="1" t="s">
        <v>28</v>
      </c>
      <c r="U15" s="1" t="s">
        <v>28</v>
      </c>
      <c r="V15" s="1" t="s">
        <v>28</v>
      </c>
    </row>
    <row r="16" spans="1:22" ht="15" thickBot="1" x14ac:dyDescent="0.35">
      <c r="A16" s="38" t="s">
        <v>23</v>
      </c>
      <c r="B16" s="39"/>
      <c r="C16" s="39"/>
      <c r="D16" s="39"/>
      <c r="E16" s="39"/>
      <c r="F16" s="39"/>
      <c r="G16" s="39"/>
      <c r="H16" s="39"/>
      <c r="I16" s="39"/>
      <c r="J16" s="39"/>
      <c r="K16" s="40"/>
      <c r="L16" s="4"/>
      <c r="M16" s="1">
        <f>J25/SQRT(10)</f>
        <v>2.2135943621178654E-3</v>
      </c>
      <c r="Q16" s="1">
        <f>T13/Q13-J33*J33</f>
        <v>1.7317567567562975E-3</v>
      </c>
      <c r="R16" s="1">
        <f>U13/R13-J34*J34</f>
        <v>2.9310261031714191E-3</v>
      </c>
      <c r="S16" s="1">
        <f>V13/S13-J35*J35</f>
        <v>1.6510693385896502E-2</v>
      </c>
    </row>
    <row r="17" spans="1:19" ht="15" thickBot="1" x14ac:dyDescent="0.35">
      <c r="A17" s="19" t="s">
        <v>2</v>
      </c>
      <c r="B17" s="16">
        <v>516.20000000000005</v>
      </c>
      <c r="C17" s="20">
        <v>542.1</v>
      </c>
      <c r="D17" s="16">
        <v>595.70000000000005</v>
      </c>
      <c r="E17" s="20">
        <v>653.29999999999995</v>
      </c>
      <c r="F17" s="16">
        <v>714.8</v>
      </c>
      <c r="G17" s="20">
        <v>780.6</v>
      </c>
      <c r="H17" s="16">
        <v>838.1</v>
      </c>
      <c r="I17" s="20">
        <v>910.7</v>
      </c>
      <c r="J17" s="16">
        <v>989.8</v>
      </c>
      <c r="K17" s="16">
        <v>1115.2</v>
      </c>
      <c r="L17" s="4"/>
      <c r="M17" s="1">
        <f>SQRT(J27*J27+J26*J26)</f>
        <v>1.0198039027185571E-2</v>
      </c>
      <c r="Q17" s="1">
        <f>SQRT(Q16/9)</f>
        <v>1.3871460536560899E-2</v>
      </c>
      <c r="R17" s="1">
        <f>SQRT(R16/9)</f>
        <v>1.8046317270264494E-2</v>
      </c>
      <c r="S17" s="1">
        <f>SQRT(S16/9)</f>
        <v>4.2831314331010596E-2</v>
      </c>
    </row>
    <row r="18" spans="1:19" ht="15" thickBot="1" x14ac:dyDescent="0.35">
      <c r="A18" s="19" t="s">
        <v>3</v>
      </c>
      <c r="B18" s="16">
        <v>95</v>
      </c>
      <c r="C18" s="20">
        <v>110</v>
      </c>
      <c r="D18" s="16">
        <v>120</v>
      </c>
      <c r="E18" s="20">
        <v>125</v>
      </c>
      <c r="F18" s="16">
        <v>135</v>
      </c>
      <c r="G18" s="20">
        <v>150</v>
      </c>
      <c r="H18" s="16">
        <v>160</v>
      </c>
      <c r="I18" s="20">
        <v>175</v>
      </c>
      <c r="J18" s="16">
        <v>190</v>
      </c>
      <c r="K18" s="16">
        <v>210</v>
      </c>
      <c r="L18" s="4"/>
      <c r="M18" s="13">
        <f>SQRT(J42*J42/(J33*J33)+4*J28*J28/(J24*J24))</f>
        <v>6.2682687887234828E-2</v>
      </c>
      <c r="N18" s="13">
        <f>J33*PI()*J24*J24/(4*0.2)</f>
        <v>1.1283643411333355</v>
      </c>
    </row>
    <row r="19" spans="1:19" s="6" customFormat="1" ht="15" thickBot="1" x14ac:dyDescent="0.35">
      <c r="A19" s="55" t="s">
        <v>47</v>
      </c>
      <c r="B19" s="16">
        <f>(2*B18/1000+2*0.001)</f>
        <v>0.192</v>
      </c>
      <c r="C19" s="16">
        <f t="shared" ref="C19:K19" si="3">(2*C18/1000+2*0.001)</f>
        <v>0.222</v>
      </c>
      <c r="D19" s="16">
        <f t="shared" si="3"/>
        <v>0.24199999999999999</v>
      </c>
      <c r="E19" s="16">
        <f t="shared" si="3"/>
        <v>0.252</v>
      </c>
      <c r="F19" s="16">
        <f t="shared" si="3"/>
        <v>0.27200000000000002</v>
      </c>
      <c r="G19" s="16">
        <f t="shared" si="3"/>
        <v>0.30199999999999999</v>
      </c>
      <c r="H19" s="16">
        <f t="shared" si="3"/>
        <v>0.32200000000000001</v>
      </c>
      <c r="I19" s="16">
        <f t="shared" si="3"/>
        <v>0.35199999999999998</v>
      </c>
      <c r="J19" s="16">
        <f t="shared" si="3"/>
        <v>0.38200000000000001</v>
      </c>
      <c r="K19" s="16">
        <f t="shared" si="3"/>
        <v>0.42199999999999999</v>
      </c>
      <c r="L19" s="4"/>
      <c r="M19" s="13"/>
      <c r="N19" s="13"/>
    </row>
    <row r="20" spans="1:19" ht="15" thickBot="1" x14ac:dyDescent="0.35">
      <c r="A20" s="22" t="s">
        <v>4</v>
      </c>
      <c r="B20" s="23">
        <v>1</v>
      </c>
      <c r="C20" s="24">
        <v>2</v>
      </c>
      <c r="D20" s="23">
        <v>3</v>
      </c>
      <c r="E20" s="24">
        <v>4</v>
      </c>
      <c r="F20" s="23">
        <v>5</v>
      </c>
      <c r="G20" s="24">
        <v>6</v>
      </c>
      <c r="H20" s="23">
        <v>7</v>
      </c>
      <c r="I20" s="24">
        <v>8</v>
      </c>
      <c r="J20" s="23">
        <v>9</v>
      </c>
      <c r="K20" s="23">
        <v>10</v>
      </c>
      <c r="L20" s="4"/>
      <c r="M20" s="13">
        <f>SQRT(J43*J43/(J34*J34)+4*J28*J28/(J24*J24))</f>
        <v>5.6695767870279849E-2</v>
      </c>
      <c r="N20" s="13">
        <f>J34*PI()*J24*J24/(4*0.3)</f>
        <v>1.1190708974534496</v>
      </c>
    </row>
    <row r="21" spans="1:19" ht="15" thickBot="1" x14ac:dyDescent="0.35">
      <c r="A21" s="35" t="s">
        <v>12</v>
      </c>
      <c r="B21" s="36"/>
      <c r="C21" s="36"/>
      <c r="D21" s="36"/>
      <c r="E21" s="36"/>
      <c r="F21" s="36"/>
      <c r="G21" s="36"/>
      <c r="H21" s="36"/>
      <c r="I21" s="36"/>
      <c r="J21" s="36"/>
      <c r="K21" s="37"/>
      <c r="L21" s="5"/>
      <c r="M21" s="13">
        <f>SQRT(J44*J44/(J35*J35)+4*J28*J28/(J24*J24))</f>
        <v>5.6410303135145903E-2</v>
      </c>
      <c r="N21" s="13">
        <f>J35*PI()*J24*J24/(4*0.5)</f>
        <v>1.0977485813878993</v>
      </c>
    </row>
    <row r="22" spans="1:19" ht="15" thickBot="1" x14ac:dyDescent="0.35">
      <c r="A22" s="50" t="s">
        <v>7</v>
      </c>
      <c r="B22" s="51"/>
      <c r="C22" s="51"/>
      <c r="D22" s="51"/>
      <c r="E22" s="51"/>
      <c r="F22" s="51"/>
      <c r="G22" s="51"/>
      <c r="H22" s="51"/>
      <c r="I22" s="51"/>
      <c r="J22" s="51"/>
      <c r="K22" s="52"/>
      <c r="L22" s="5"/>
      <c r="M22" s="13">
        <f>AVERAGE(M18:M21)</f>
        <v>5.8596252964220198E-2</v>
      </c>
      <c r="N22" s="13">
        <f>AVERAGE(N18:N21)</f>
        <v>1.1150612733248948</v>
      </c>
    </row>
    <row r="23" spans="1:19" ht="15" thickBot="1" x14ac:dyDescent="0.35">
      <c r="A23" s="41" t="s">
        <v>8</v>
      </c>
      <c r="B23" s="42"/>
      <c r="C23" s="42"/>
      <c r="D23" s="42"/>
      <c r="E23" s="42"/>
      <c r="F23" s="42"/>
      <c r="G23" s="42"/>
      <c r="H23" s="42"/>
      <c r="I23" s="42"/>
      <c r="J23" s="42"/>
      <c r="K23" s="43"/>
      <c r="L23" s="3"/>
    </row>
    <row r="24" spans="1:19" ht="15" thickBot="1" x14ac:dyDescent="0.35">
      <c r="A24" s="41" t="s">
        <v>9</v>
      </c>
      <c r="B24" s="42"/>
      <c r="C24" s="42"/>
      <c r="D24" s="42"/>
      <c r="E24" s="42"/>
      <c r="F24" s="42"/>
      <c r="G24" s="42"/>
      <c r="H24" s="42"/>
      <c r="I24" s="43"/>
      <c r="J24" s="7">
        <f>AVERAGE(B4:K4)</f>
        <v>0.36599999999999999</v>
      </c>
      <c r="K24" s="8" t="s">
        <v>10</v>
      </c>
      <c r="L24" s="3"/>
    </row>
    <row r="25" spans="1:19" ht="15" thickBot="1" x14ac:dyDescent="0.35">
      <c r="A25" s="41" t="s">
        <v>11</v>
      </c>
      <c r="B25" s="42"/>
      <c r="C25" s="42"/>
      <c r="D25" s="42"/>
      <c r="E25" s="42"/>
      <c r="F25" s="42"/>
      <c r="G25" s="42"/>
      <c r="H25" s="42"/>
      <c r="I25" s="43"/>
      <c r="J25" s="10">
        <v>7.0000000000000001E-3</v>
      </c>
      <c r="K25" s="11" t="s">
        <v>10</v>
      </c>
    </row>
    <row r="26" spans="1:19" ht="15" thickBot="1" x14ac:dyDescent="0.35">
      <c r="A26" s="41" t="s">
        <v>14</v>
      </c>
      <c r="B26" s="42"/>
      <c r="C26" s="42"/>
      <c r="D26" s="42"/>
      <c r="E26" s="42"/>
      <c r="F26" s="42"/>
      <c r="G26" s="42"/>
      <c r="H26" s="42"/>
      <c r="I26" s="43"/>
      <c r="J26" s="7">
        <v>2E-3</v>
      </c>
      <c r="K26" s="8" t="s">
        <v>10</v>
      </c>
    </row>
    <row r="27" spans="1:19" ht="15" thickBot="1" x14ac:dyDescent="0.35">
      <c r="A27" s="41" t="s">
        <v>16</v>
      </c>
      <c r="B27" s="42"/>
      <c r="C27" s="42"/>
      <c r="D27" s="42"/>
      <c r="E27" s="42"/>
      <c r="F27" s="42"/>
      <c r="G27" s="42"/>
      <c r="H27" s="42"/>
      <c r="I27" s="43"/>
      <c r="J27" s="7">
        <v>0.01</v>
      </c>
      <c r="K27" s="8" t="s">
        <v>10</v>
      </c>
    </row>
    <row r="28" spans="1:19" ht="15" thickBot="1" x14ac:dyDescent="0.35">
      <c r="A28" s="41" t="s">
        <v>15</v>
      </c>
      <c r="B28" s="42"/>
      <c r="C28" s="42"/>
      <c r="D28" s="42"/>
      <c r="E28" s="42"/>
      <c r="F28" s="42"/>
      <c r="G28" s="42"/>
      <c r="H28" s="42"/>
      <c r="I28" s="43"/>
      <c r="J28" s="9">
        <v>1.0200000000000001E-2</v>
      </c>
      <c r="K28" s="12" t="s">
        <v>10</v>
      </c>
    </row>
    <row r="29" spans="1:19" ht="15" thickBot="1" x14ac:dyDescent="0.3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3"/>
    </row>
    <row r="30" spans="1:19" ht="15" thickBot="1" x14ac:dyDescent="0.35">
      <c r="A30" s="41" t="s">
        <v>18</v>
      </c>
      <c r="B30" s="42"/>
      <c r="C30" s="42"/>
      <c r="D30" s="42"/>
      <c r="E30" s="42"/>
      <c r="F30" s="42"/>
      <c r="G30" s="42"/>
      <c r="H30" s="42"/>
      <c r="I30" s="42"/>
      <c r="J30" s="42"/>
      <c r="K30" s="43"/>
    </row>
    <row r="31" spans="1:19" ht="15" thickBot="1" x14ac:dyDescent="0.35">
      <c r="A31" s="53" t="s">
        <v>19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</row>
    <row r="32" spans="1:19" ht="15" thickBot="1" x14ac:dyDescent="0.35">
      <c r="A32" s="41" t="s">
        <v>8</v>
      </c>
      <c r="B32" s="42"/>
      <c r="C32" s="42"/>
      <c r="D32" s="42"/>
      <c r="E32" s="42"/>
      <c r="F32" s="42"/>
      <c r="G32" s="42"/>
      <c r="H32" s="42"/>
      <c r="I32" s="42"/>
      <c r="J32" s="42"/>
      <c r="K32" s="43"/>
    </row>
    <row r="33" spans="1:11" ht="15" thickBot="1" x14ac:dyDescent="0.35">
      <c r="A33" s="41" t="s">
        <v>24</v>
      </c>
      <c r="B33" s="42"/>
      <c r="C33" s="42"/>
      <c r="D33" s="42"/>
      <c r="E33" s="42"/>
      <c r="F33" s="42"/>
      <c r="G33" s="42"/>
      <c r="H33" s="42"/>
      <c r="I33" s="43"/>
      <c r="J33" s="7">
        <v>2.145</v>
      </c>
      <c r="K33" s="7" t="s">
        <v>20</v>
      </c>
    </row>
    <row r="34" spans="1:11" ht="15" thickBot="1" x14ac:dyDescent="0.35">
      <c r="A34" s="41" t="s">
        <v>25</v>
      </c>
      <c r="B34" s="42"/>
      <c r="C34" s="42"/>
      <c r="D34" s="42"/>
      <c r="E34" s="42"/>
      <c r="F34" s="42"/>
      <c r="G34" s="42"/>
      <c r="H34" s="42"/>
      <c r="I34" s="43"/>
      <c r="J34" s="13">
        <v>3.1909999999999998</v>
      </c>
      <c r="K34" s="7" t="s">
        <v>20</v>
      </c>
    </row>
    <row r="35" spans="1:11" ht="15" thickBot="1" x14ac:dyDescent="0.35">
      <c r="A35" s="41" t="s">
        <v>26</v>
      </c>
      <c r="B35" s="42"/>
      <c r="C35" s="42"/>
      <c r="D35" s="42"/>
      <c r="E35" s="42"/>
      <c r="F35" s="42"/>
      <c r="G35" s="42"/>
      <c r="H35" s="42"/>
      <c r="I35" s="43"/>
      <c r="J35" s="7">
        <v>5.2169999999999996</v>
      </c>
      <c r="K35" s="7" t="s">
        <v>20</v>
      </c>
    </row>
    <row r="36" spans="1:11" ht="15" thickBot="1" x14ac:dyDescent="0.35">
      <c r="A36" s="41" t="s">
        <v>27</v>
      </c>
      <c r="B36" s="42"/>
      <c r="C36" s="42"/>
      <c r="D36" s="42"/>
      <c r="E36" s="42"/>
      <c r="F36" s="42"/>
      <c r="G36" s="42"/>
      <c r="H36" s="42"/>
      <c r="I36" s="43"/>
      <c r="J36" s="7">
        <v>1.4E-2</v>
      </c>
      <c r="K36" s="7" t="s">
        <v>20</v>
      </c>
    </row>
    <row r="37" spans="1:11" ht="15" thickBot="1" x14ac:dyDescent="0.35">
      <c r="A37" s="41" t="s">
        <v>30</v>
      </c>
      <c r="B37" s="42"/>
      <c r="C37" s="42"/>
      <c r="D37" s="42"/>
      <c r="E37" s="42"/>
      <c r="F37" s="42"/>
      <c r="G37" s="42"/>
      <c r="H37" s="42"/>
      <c r="I37" s="43"/>
      <c r="J37" s="7">
        <v>1.7999999999999999E-2</v>
      </c>
      <c r="K37" s="7" t="s">
        <v>20</v>
      </c>
    </row>
    <row r="38" spans="1:11" ht="15" thickBot="1" x14ac:dyDescent="0.35">
      <c r="A38" s="41" t="s">
        <v>31</v>
      </c>
      <c r="B38" s="42"/>
      <c r="C38" s="42"/>
      <c r="D38" s="42"/>
      <c r="E38" s="42"/>
      <c r="F38" s="42"/>
      <c r="G38" s="42"/>
      <c r="H38" s="42"/>
      <c r="I38" s="43"/>
      <c r="J38" s="7">
        <v>4.2000000000000003E-2</v>
      </c>
      <c r="K38" s="7" t="s">
        <v>20</v>
      </c>
    </row>
    <row r="39" spans="1:11" ht="15" thickBot="1" x14ac:dyDescent="0.35">
      <c r="A39" s="41" t="s">
        <v>32</v>
      </c>
      <c r="B39" s="42"/>
      <c r="C39" s="42"/>
      <c r="D39" s="42"/>
      <c r="E39" s="42"/>
      <c r="F39" s="42"/>
      <c r="G39" s="42"/>
      <c r="H39" s="42"/>
      <c r="I39" s="43"/>
      <c r="J39" s="14">
        <v>5.9900000000000002E-2</v>
      </c>
      <c r="K39" s="7" t="s">
        <v>20</v>
      </c>
    </row>
    <row r="40" spans="1:11" ht="15" thickBot="1" x14ac:dyDescent="0.35">
      <c r="A40" s="41" t="s">
        <v>33</v>
      </c>
      <c r="B40" s="42"/>
      <c r="C40" s="42"/>
      <c r="D40" s="42"/>
      <c r="E40" s="42"/>
      <c r="F40" s="42"/>
      <c r="G40" s="42"/>
      <c r="H40" s="42"/>
      <c r="I40" s="43"/>
      <c r="J40" s="7">
        <v>2.7799999999999998E-2</v>
      </c>
      <c r="K40" s="7" t="s">
        <v>20</v>
      </c>
    </row>
    <row r="41" spans="1:11" ht="15" thickBot="1" x14ac:dyDescent="0.35">
      <c r="A41" s="41" t="s">
        <v>34</v>
      </c>
      <c r="B41" s="42"/>
      <c r="C41" s="42"/>
      <c r="D41" s="42"/>
      <c r="E41" s="42"/>
      <c r="F41" s="42"/>
      <c r="G41" s="42"/>
      <c r="H41" s="42"/>
      <c r="I41" s="43"/>
      <c r="J41" s="7">
        <v>1.7000000000000001E-2</v>
      </c>
      <c r="K41" s="7" t="s">
        <v>20</v>
      </c>
    </row>
    <row r="42" spans="1:11" ht="15" thickBot="1" x14ac:dyDescent="0.35">
      <c r="A42" s="41" t="s">
        <v>35</v>
      </c>
      <c r="B42" s="42"/>
      <c r="C42" s="42"/>
      <c r="D42" s="42"/>
      <c r="E42" s="42"/>
      <c r="F42" s="42"/>
      <c r="G42" s="42"/>
      <c r="H42" s="42"/>
      <c r="I42" s="43"/>
      <c r="J42" s="7">
        <f>SQRT(J36*J36+J39*J39)</f>
        <v>6.151430727887619E-2</v>
      </c>
      <c r="K42" s="7" t="s">
        <v>20</v>
      </c>
    </row>
    <row r="43" spans="1:11" ht="15" thickBot="1" x14ac:dyDescent="0.35">
      <c r="A43" s="41" t="s">
        <v>36</v>
      </c>
      <c r="B43" s="42"/>
      <c r="C43" s="42"/>
      <c r="D43" s="42"/>
      <c r="E43" s="42"/>
      <c r="F43" s="42"/>
      <c r="G43" s="42"/>
      <c r="H43" s="42"/>
      <c r="I43" s="43"/>
      <c r="J43" s="7">
        <f>SQRT(J37*J37+J40*J40)</f>
        <v>3.3118574848564966E-2</v>
      </c>
      <c r="K43" s="7" t="s">
        <v>20</v>
      </c>
    </row>
    <row r="44" spans="1:11" ht="15" thickBot="1" x14ac:dyDescent="0.35">
      <c r="A44" s="41" t="s">
        <v>37</v>
      </c>
      <c r="B44" s="42"/>
      <c r="C44" s="42"/>
      <c r="D44" s="42"/>
      <c r="E44" s="42"/>
      <c r="F44" s="42"/>
      <c r="G44" s="42"/>
      <c r="H44" s="42"/>
      <c r="I44" s="43"/>
      <c r="J44" s="7">
        <f>SQRT(J38*J38+J41*J41)</f>
        <v>4.5310043036836771E-2</v>
      </c>
      <c r="K44" s="7" t="s">
        <v>20</v>
      </c>
    </row>
    <row r="45" spans="1:11" ht="15" thickBot="1" x14ac:dyDescent="0.35">
      <c r="A45" s="41" t="s">
        <v>38</v>
      </c>
      <c r="B45" s="42"/>
      <c r="C45" s="42"/>
      <c r="D45" s="42"/>
      <c r="E45" s="42"/>
      <c r="F45" s="42"/>
      <c r="G45" s="42"/>
      <c r="H45" s="42"/>
      <c r="I45" s="43"/>
      <c r="J45" s="7">
        <v>2.0960000000000001</v>
      </c>
      <c r="K45" s="7" t="s">
        <v>20</v>
      </c>
    </row>
    <row r="46" spans="1:11" ht="15" thickBot="1" x14ac:dyDescent="0.35">
      <c r="A46" s="41" t="s">
        <v>39</v>
      </c>
      <c r="B46" s="42"/>
      <c r="C46" s="42"/>
      <c r="D46" s="42"/>
      <c r="E46" s="42"/>
      <c r="F46" s="42"/>
      <c r="G46" s="42"/>
      <c r="H46" s="42"/>
      <c r="I46" s="43"/>
      <c r="J46" s="13">
        <v>3.1030000000000002</v>
      </c>
      <c r="K46" s="7" t="s">
        <v>20</v>
      </c>
    </row>
    <row r="47" spans="1:11" ht="15" thickBot="1" x14ac:dyDescent="0.35">
      <c r="A47" s="41" t="s">
        <v>40</v>
      </c>
      <c r="B47" s="42"/>
      <c r="C47" s="42"/>
      <c r="D47" s="42"/>
      <c r="E47" s="42"/>
      <c r="F47" s="42"/>
      <c r="G47" s="42"/>
      <c r="H47" s="42"/>
      <c r="I47" s="43"/>
      <c r="J47" s="26">
        <v>5.1798999999999999</v>
      </c>
      <c r="K47" s="26" t="s">
        <v>20</v>
      </c>
    </row>
    <row r="48" spans="1:11" s="27" customFormat="1" ht="15" thickBot="1" x14ac:dyDescent="0.35">
      <c r="A48" s="45" t="s">
        <v>41</v>
      </c>
      <c r="B48" s="46"/>
      <c r="C48" s="46"/>
      <c r="D48" s="46"/>
      <c r="E48" s="46"/>
      <c r="F48" s="46"/>
      <c r="G48" s="46"/>
      <c r="H48" s="46"/>
      <c r="I48" s="54"/>
      <c r="J48" s="28">
        <v>0.01</v>
      </c>
      <c r="K48" s="25" t="s">
        <v>20</v>
      </c>
    </row>
    <row r="49" spans="1:11" s="2" customFormat="1" ht="15" thickBot="1" x14ac:dyDescent="0.35">
      <c r="A49" s="47" t="s">
        <v>42</v>
      </c>
      <c r="B49" s="48"/>
      <c r="C49" s="48"/>
      <c r="D49" s="48"/>
      <c r="E49" s="48"/>
      <c r="F49" s="48"/>
      <c r="G49" s="48"/>
      <c r="H49" s="48"/>
      <c r="I49" s="48"/>
      <c r="J49" s="48"/>
      <c r="K49" s="49"/>
    </row>
    <row r="50" spans="1:11" ht="15" thickBot="1" x14ac:dyDescent="0.35">
      <c r="A50" s="29" t="s">
        <v>43</v>
      </c>
      <c r="B50" s="30"/>
      <c r="C50" s="30"/>
      <c r="D50" s="30"/>
      <c r="E50" s="30"/>
      <c r="F50" s="30"/>
      <c r="G50" s="30"/>
      <c r="H50" s="30"/>
      <c r="I50" s="30"/>
      <c r="J50" s="30"/>
      <c r="K50" s="31"/>
    </row>
    <row r="51" spans="1:11" ht="15" thickBot="1" x14ac:dyDescent="0.35">
      <c r="A51" s="29" t="s">
        <v>44</v>
      </c>
      <c r="B51" s="30"/>
      <c r="C51" s="30"/>
      <c r="D51" s="30"/>
      <c r="E51" s="30"/>
      <c r="F51" s="30"/>
      <c r="G51" s="30"/>
      <c r="H51" s="30"/>
      <c r="I51" s="30"/>
      <c r="J51" s="30"/>
      <c r="K51" s="31"/>
    </row>
    <row r="52" spans="1:11" ht="15" thickBot="1" x14ac:dyDescent="0.35">
      <c r="A52" s="29" t="s">
        <v>45</v>
      </c>
      <c r="B52" s="30"/>
      <c r="C52" s="30"/>
      <c r="D52" s="30"/>
      <c r="E52" s="30"/>
      <c r="F52" s="30"/>
      <c r="G52" s="30"/>
      <c r="H52" s="30"/>
      <c r="I52" s="30"/>
      <c r="J52" s="30"/>
      <c r="K52" s="31"/>
    </row>
    <row r="53" spans="1:11" ht="15" thickBot="1" x14ac:dyDescent="0.35">
      <c r="A53" s="32" t="s">
        <v>46</v>
      </c>
      <c r="B53" s="33"/>
      <c r="C53" s="33"/>
      <c r="D53" s="33"/>
      <c r="E53" s="33"/>
      <c r="F53" s="33"/>
      <c r="G53" s="33"/>
      <c r="H53" s="33"/>
      <c r="I53" s="33"/>
      <c r="J53" s="33"/>
      <c r="K53" s="34"/>
    </row>
  </sheetData>
  <mergeCells count="39">
    <mergeCell ref="A49:K49"/>
    <mergeCell ref="A43:I43"/>
    <mergeCell ref="A44:I44"/>
    <mergeCell ref="A45:I45"/>
    <mergeCell ref="A46:I46"/>
    <mergeCell ref="A48:I48"/>
    <mergeCell ref="M1:V1"/>
    <mergeCell ref="A29:K29"/>
    <mergeCell ref="A30:K30"/>
    <mergeCell ref="A31:K31"/>
    <mergeCell ref="A32:K32"/>
    <mergeCell ref="A26:I26"/>
    <mergeCell ref="A27:I27"/>
    <mergeCell ref="A28:I28"/>
    <mergeCell ref="A21:K21"/>
    <mergeCell ref="A22:K22"/>
    <mergeCell ref="A23:K23"/>
    <mergeCell ref="A24:I24"/>
    <mergeCell ref="A1:K1"/>
    <mergeCell ref="A5:K5"/>
    <mergeCell ref="A6:K6"/>
    <mergeCell ref="A11:K11"/>
    <mergeCell ref="A16:K16"/>
    <mergeCell ref="A50:K50"/>
    <mergeCell ref="A51:K51"/>
    <mergeCell ref="A52:K52"/>
    <mergeCell ref="A53:K53"/>
    <mergeCell ref="A25:I25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7:I47"/>
    <mergeCell ref="A42:I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2020-09-18T04:16:57Z</dcterms:created>
  <dcterms:modified xsi:type="dcterms:W3CDTF">2020-09-30T14:04:33Z</dcterms:modified>
</cp:coreProperties>
</file>