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ipt\phys\lab141\"/>
    </mc:Choice>
  </mc:AlternateContent>
  <bookViews>
    <workbookView xWindow="0" yWindow="0" windowWidth="23040" windowHeight="85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O24" i="1" s="1"/>
  <c r="P24" i="1" s="1"/>
  <c r="N23" i="1"/>
  <c r="N24" i="1"/>
  <c r="N25" i="1"/>
  <c r="N26" i="1"/>
  <c r="O23" i="1"/>
  <c r="P23" i="1" s="1"/>
  <c r="N18" i="1"/>
  <c r="U26" i="1"/>
  <c r="U25" i="1"/>
  <c r="U24" i="1"/>
  <c r="U23" i="1"/>
  <c r="U22" i="1"/>
  <c r="U21" i="1"/>
  <c r="U20" i="1"/>
  <c r="U19" i="1"/>
  <c r="U18" i="1"/>
  <c r="N28" i="1"/>
  <c r="O28" i="1" s="1"/>
  <c r="L46" i="1"/>
  <c r="L47" i="1" s="1"/>
  <c r="O32" i="1"/>
  <c r="O33" i="1"/>
  <c r="O34" i="1"/>
  <c r="O35" i="1"/>
  <c r="O36" i="1"/>
  <c r="O37" i="1"/>
  <c r="O38" i="1"/>
  <c r="O39" i="1"/>
  <c r="O31" i="1"/>
  <c r="O41" i="1"/>
  <c r="K41" i="1"/>
  <c r="O18" i="1"/>
  <c r="N29" i="1"/>
  <c r="M43" i="1"/>
  <c r="N43" i="1" l="1"/>
  <c r="O26" i="1"/>
  <c r="P26" i="1" s="1"/>
  <c r="O21" i="1"/>
  <c r="P21" i="1" s="1"/>
  <c r="O25" i="1"/>
  <c r="P25" i="1" s="1"/>
  <c r="O20" i="1"/>
  <c r="P20" i="1" s="1"/>
  <c r="O22" i="1"/>
  <c r="P22" i="1" s="1"/>
  <c r="O19" i="1"/>
  <c r="P19" i="1" s="1"/>
  <c r="N41" i="1"/>
  <c r="N32" i="1"/>
  <c r="N33" i="1"/>
  <c r="N34" i="1"/>
  <c r="N35" i="1"/>
  <c r="N36" i="1"/>
  <c r="N37" i="1"/>
  <c r="N38" i="1"/>
  <c r="N39" i="1"/>
  <c r="N31" i="1"/>
  <c r="M34" i="1"/>
  <c r="M41" i="1"/>
  <c r="M39" i="1"/>
  <c r="L36" i="1"/>
  <c r="L35" i="1"/>
  <c r="L34" i="1"/>
  <c r="L33" i="1"/>
  <c r="L32" i="1"/>
  <c r="L31" i="1"/>
  <c r="M32" i="1"/>
  <c r="M33" i="1"/>
  <c r="M35" i="1"/>
  <c r="M36" i="1"/>
  <c r="M37" i="1"/>
  <c r="M38" i="1"/>
  <c r="M31" i="1"/>
  <c r="L37" i="1"/>
  <c r="L38" i="1"/>
  <c r="L39" i="1"/>
  <c r="P18" i="1"/>
  <c r="M19" i="1"/>
  <c r="M20" i="1"/>
  <c r="M21" i="1"/>
  <c r="M22" i="1"/>
  <c r="M23" i="1"/>
  <c r="M24" i="1"/>
  <c r="M25" i="1"/>
  <c r="M26" i="1"/>
  <c r="M18" i="1"/>
  <c r="L19" i="1"/>
  <c r="L20" i="1"/>
  <c r="L21" i="1"/>
  <c r="L22" i="1"/>
  <c r="L23" i="1"/>
  <c r="L24" i="1"/>
  <c r="L25" i="1"/>
  <c r="L26" i="1"/>
  <c r="L18" i="1"/>
  <c r="P15" i="1"/>
  <c r="O15" i="1"/>
  <c r="O12" i="1"/>
  <c r="P12" i="1"/>
  <c r="O13" i="1"/>
  <c r="P13" i="1"/>
  <c r="O14" i="1"/>
  <c r="P14" i="1"/>
  <c r="P11" i="1"/>
  <c r="O11" i="1"/>
  <c r="O7" i="1"/>
  <c r="P7" i="1"/>
  <c r="O8" i="1"/>
  <c r="P8" i="1"/>
  <c r="O9" i="1"/>
  <c r="P9" i="1"/>
  <c r="O10" i="1"/>
  <c r="P10" i="1"/>
  <c r="K3" i="1"/>
  <c r="I4" i="1"/>
  <c r="I5" i="1"/>
  <c r="I3" i="1"/>
  <c r="J5" i="1"/>
  <c r="J4" i="1"/>
  <c r="J3" i="1"/>
  <c r="K5" i="1"/>
  <c r="H4" i="1"/>
  <c r="H5" i="1"/>
  <c r="H3" i="1"/>
  <c r="G4" i="1"/>
  <c r="G5" i="1"/>
  <c r="G3" i="1"/>
  <c r="D4" i="1"/>
  <c r="E4" i="1" s="1"/>
  <c r="C4" i="1"/>
  <c r="C5" i="1"/>
  <c r="D5" i="1" s="1"/>
  <c r="C3" i="1"/>
  <c r="D3" i="1" s="1"/>
  <c r="M44" i="1" l="1"/>
  <c r="K4" i="1"/>
  <c r="E3" i="1"/>
  <c r="E5" i="1"/>
  <c r="O43" i="1" l="1"/>
  <c r="O29" i="1" l="1"/>
  <c r="N44" i="1"/>
  <c r="O44" i="1" s="1"/>
</calcChain>
</file>

<file path=xl/sharedStrings.xml><?xml version="1.0" encoding="utf-8"?>
<sst xmlns="http://schemas.openxmlformats.org/spreadsheetml/2006/main" count="34" uniqueCount="33">
  <si>
    <t>Погрешность измерения, с</t>
  </si>
  <si>
    <t>Квадраты отклонений, с^2</t>
  </si>
  <si>
    <t>Измерение периода одного колебания</t>
  </si>
  <si>
    <t>Погрешность измерения
периода
одного колебания, с</t>
  </si>
  <si>
    <t>Период
одного
 колебания, с</t>
  </si>
  <si>
    <t>Среднее время
100 колебаний, с</t>
  </si>
  <si>
    <t>Время 
100 колебаний, с</t>
  </si>
  <si>
    <t>Угол
 отклонения</t>
  </si>
  <si>
    <t>Погрешность измерения
среднего периода, с</t>
  </si>
  <si>
    <t>Средий 
период , c</t>
  </si>
  <si>
    <t>Случайная Погрешность измерения
времени 100 колебаний  , с</t>
  </si>
  <si>
    <t>Погрешность в связи с реакцией человека, с</t>
  </si>
  <si>
    <t>Полная погрешность измерения времени 100 колебаний, с</t>
  </si>
  <si>
    <t>Время 100 колебаний</t>
  </si>
  <si>
    <t>Период одного, с</t>
  </si>
  <si>
    <t>Погрешность, с</t>
  </si>
  <si>
    <t>Расстояние от центра масс до точки крепления, м</t>
  </si>
  <si>
    <t>Результаты измерений</t>
  </si>
  <si>
    <t>Точки для графика</t>
  </si>
  <si>
    <t>a^2, м^2</t>
  </si>
  <si>
    <t>T^2a, м*c^2</t>
  </si>
  <si>
    <t>Погрешность T^2a, м*с^2</t>
  </si>
  <si>
    <t>Коэффициент наклона МНК</t>
  </si>
  <si>
    <t>Коэффициент смещения МНК</t>
  </si>
  <si>
    <t>Погрешность</t>
  </si>
  <si>
    <t>g =</t>
  </si>
  <si>
    <t>%</t>
  </si>
  <si>
    <t xml:space="preserve">l = </t>
  </si>
  <si>
    <t>Среднее</t>
  </si>
  <si>
    <t>$T^2a$</t>
  </si>
  <si>
    <t>$a^2$</t>
  </si>
  <si>
    <t>$\sigma_{T^2a}$</t>
  </si>
  <si>
    <t>$\sigma_{a^2}$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</si>
</sst>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16</xdr:row>
      <xdr:rowOff>91440</xdr:rowOff>
    </xdr:from>
    <xdr:to>
      <xdr:col>11</xdr:col>
      <xdr:colOff>464820</xdr:colOff>
      <xdr:row>26</xdr:row>
      <xdr:rowOff>22860</xdr:rowOff>
    </xdr:to>
    <xdr:pic>
      <xdr:nvPicPr>
        <xdr:cNvPr id="2" name="Рисунок 1" descr="https://sun9-19.userapi.com/impg/2DOfZqWQLB8w1Zav5oVx8s9KRb2wTpLALJiXHw/QJSCyErJWHU.jpg?size=513x185&amp;quality=90&amp;proxy=1&amp;sign=4ad4b35f0235fe4634b55bae30eb46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20" y="4297680"/>
          <a:ext cx="4884420" cy="1760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1139920</xdr:colOff>
      <xdr:row>29</xdr:row>
      <xdr:rowOff>144702</xdr:rowOff>
    </xdr:from>
    <xdr:to>
      <xdr:col>8</xdr:col>
      <xdr:colOff>1173380</xdr:colOff>
      <xdr:row>34</xdr:row>
      <xdr:rowOff>101301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1720" y="6824902"/>
          <a:ext cx="2488793" cy="887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G1" zoomScale="90" zoomScaleNormal="90" workbookViewId="0">
      <selection activeCell="M28" sqref="M28"/>
    </sheetView>
  </sheetViews>
  <sheetFormatPr defaultRowHeight="14.4" x14ac:dyDescent="0.3"/>
  <cols>
    <col min="1" max="1" width="14.21875" style="1" customWidth="1"/>
    <col min="2" max="2" width="14.44140625" style="1" customWidth="1"/>
    <col min="3" max="3" width="14.88671875" style="1" customWidth="1"/>
    <col min="4" max="4" width="24.77734375" style="1" customWidth="1"/>
    <col min="5" max="5" width="26.109375" style="1" customWidth="1"/>
    <col min="6" max="6" width="22.88671875" style="1" customWidth="1"/>
    <col min="7" max="7" width="23.6640625" style="1" customWidth="1"/>
    <col min="8" max="8" width="12.109375" style="1" customWidth="1"/>
    <col min="9" max="9" width="22.5546875" style="1" customWidth="1"/>
    <col min="10" max="11" width="8.88671875" style="1" customWidth="1"/>
    <col min="12" max="12" width="45.109375" style="1" customWidth="1"/>
    <col min="13" max="13" width="22.6640625" style="1" customWidth="1"/>
    <col min="14" max="14" width="24.88671875" style="1" customWidth="1"/>
    <col min="15" max="15" width="19.88671875" style="1" customWidth="1"/>
    <col min="16" max="16" width="14.5546875" style="1" customWidth="1"/>
    <col min="17" max="19" width="8.88671875" style="1"/>
    <col min="20" max="20" width="15.21875" style="1" customWidth="1"/>
    <col min="21" max="21" width="14.77734375" style="1" customWidth="1"/>
    <col min="22" max="16384" width="8.88671875" style="1"/>
  </cols>
  <sheetData>
    <row r="1" spans="1:16" x14ac:dyDescent="0.3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6" ht="115.2" x14ac:dyDescent="0.3">
      <c r="A2" s="4" t="s">
        <v>7</v>
      </c>
      <c r="B2" s="4" t="s">
        <v>6</v>
      </c>
      <c r="C2" s="4" t="s">
        <v>5</v>
      </c>
      <c r="D2" s="3" t="s">
        <v>1</v>
      </c>
      <c r="E2" s="4" t="s">
        <v>10</v>
      </c>
      <c r="F2" s="4" t="s">
        <v>11</v>
      </c>
      <c r="G2" s="4" t="s">
        <v>12</v>
      </c>
      <c r="H2" s="4" t="s">
        <v>4</v>
      </c>
      <c r="I2" s="4" t="s">
        <v>3</v>
      </c>
      <c r="J2" s="4" t="s">
        <v>9</v>
      </c>
      <c r="K2" s="4" t="s">
        <v>8</v>
      </c>
      <c r="L2" s="4"/>
    </row>
    <row r="3" spans="1:16" x14ac:dyDescent="0.3">
      <c r="A3" s="1">
        <v>5</v>
      </c>
      <c r="B3" s="1">
        <v>161.04</v>
      </c>
      <c r="C3" s="1">
        <f>AVERAGE(B3:B5)</f>
        <v>161.1</v>
      </c>
      <c r="D3" s="1">
        <f>(B3-C3)^2</f>
        <v>3.6000000000002727E-3</v>
      </c>
      <c r="E3" s="1">
        <f>SQRT(D3)</f>
        <v>6.0000000000002274E-2</v>
      </c>
      <c r="F3" s="1">
        <v>0.2</v>
      </c>
      <c r="G3" s="5">
        <f>SQRT(F3^2+E3^2)</f>
        <v>0.20880613017821167</v>
      </c>
      <c r="H3" s="1">
        <f>C3/100</f>
        <v>1.611</v>
      </c>
      <c r="I3" s="2">
        <f>G3/10</f>
        <v>2.0880613017821167E-2</v>
      </c>
      <c r="J3" s="1">
        <f>AVERAGE(H3:H5)</f>
        <v>1.611</v>
      </c>
      <c r="K3" s="2">
        <f>AVERAGE(I3:I5)</f>
        <v>2.5408415820729762E-2</v>
      </c>
      <c r="L3" s="2"/>
    </row>
    <row r="4" spans="1:16" x14ac:dyDescent="0.3">
      <c r="A4" s="1">
        <v>10</v>
      </c>
      <c r="B4" s="1">
        <v>161.32</v>
      </c>
      <c r="C4" s="1">
        <f>AVERAGE(B3:B5)</f>
        <v>161.1</v>
      </c>
      <c r="D4" s="1">
        <f t="shared" ref="D4:D5" si="0">(B4-C4)^2</f>
        <v>4.8399999999999499E-2</v>
      </c>
      <c r="E4" s="1">
        <f>SQRT(D4)</f>
        <v>0.21999999999999886</v>
      </c>
      <c r="F4" s="1">
        <v>0.2</v>
      </c>
      <c r="G4" s="5">
        <f t="shared" ref="G4:G5" si="1">SQRT(F4^2+E4^2)</f>
        <v>0.29732137494636929</v>
      </c>
      <c r="H4" s="1">
        <f t="shared" ref="H4:H5" si="2">C4/100</f>
        <v>1.611</v>
      </c>
      <c r="I4" s="2">
        <f t="shared" ref="I4:I5" si="3">G4/10</f>
        <v>2.9732137494636927E-2</v>
      </c>
      <c r="J4" s="1">
        <f>AVERAGE(H3:H5)</f>
        <v>1.611</v>
      </c>
      <c r="K4" s="2">
        <f>AVERAGE(I3:I5)</f>
        <v>2.5408415820729762E-2</v>
      </c>
      <c r="L4" s="2"/>
    </row>
    <row r="5" spans="1:16" x14ac:dyDescent="0.3">
      <c r="A5" s="1">
        <v>15</v>
      </c>
      <c r="B5" s="1">
        <v>160.94</v>
      </c>
      <c r="C5" s="1">
        <f>AVERAGE(B3:B5)</f>
        <v>161.1</v>
      </c>
      <c r="D5" s="1">
        <f t="shared" si="0"/>
        <v>2.5599999999998908E-2</v>
      </c>
      <c r="E5" s="1">
        <f>SQRT(D5)</f>
        <v>0.15999999999999659</v>
      </c>
      <c r="F5" s="1">
        <v>0.2</v>
      </c>
      <c r="G5" s="5">
        <f t="shared" si="1"/>
        <v>0.25612496949731184</v>
      </c>
      <c r="H5" s="1">
        <f t="shared" si="2"/>
        <v>1.611</v>
      </c>
      <c r="I5" s="2">
        <f t="shared" si="3"/>
        <v>2.5612496949731185E-2</v>
      </c>
      <c r="J5" s="1">
        <f>AVERAGE(H3:H5)</f>
        <v>1.611</v>
      </c>
      <c r="K5" s="2">
        <f>AVERAGE(I3:I5)</f>
        <v>2.5408415820729762E-2</v>
      </c>
      <c r="L5" s="9" t="s">
        <v>17</v>
      </c>
      <c r="M5" s="9"/>
      <c r="N5" s="9"/>
      <c r="O5" s="9"/>
      <c r="P5" s="9"/>
    </row>
    <row r="6" spans="1:16" x14ac:dyDescent="0.3">
      <c r="L6" s="1" t="s">
        <v>16</v>
      </c>
      <c r="M6" s="1" t="s">
        <v>13</v>
      </c>
      <c r="N6" s="1" t="s">
        <v>0</v>
      </c>
      <c r="O6" s="1" t="s">
        <v>14</v>
      </c>
      <c r="P6" s="1" t="s">
        <v>15</v>
      </c>
    </row>
    <row r="7" spans="1:16" x14ac:dyDescent="0.3">
      <c r="L7" s="1">
        <v>0.44500000000000001</v>
      </c>
      <c r="M7" s="1">
        <v>160.32</v>
      </c>
      <c r="N7" s="1">
        <v>0.2</v>
      </c>
      <c r="O7" s="5">
        <f>M7/100</f>
        <v>1.6032</v>
      </c>
      <c r="P7" s="1">
        <f>N7/10</f>
        <v>0.02</v>
      </c>
    </row>
    <row r="8" spans="1:16" x14ac:dyDescent="0.3">
      <c r="L8" s="1">
        <v>0.41199999999999998</v>
      </c>
      <c r="M8" s="1">
        <v>159.71</v>
      </c>
      <c r="N8" s="1">
        <v>0.2</v>
      </c>
      <c r="O8" s="5">
        <f t="shared" ref="O8:O11" si="4">M8/100</f>
        <v>1.5971000000000002</v>
      </c>
      <c r="P8" s="1">
        <f t="shared" ref="P8:P11" si="5">N8/10</f>
        <v>0.02</v>
      </c>
    </row>
    <row r="9" spans="1:16" x14ac:dyDescent="0.3">
      <c r="L9" s="1">
        <v>0.35699999999999998</v>
      </c>
      <c r="M9" s="1">
        <v>157.08000000000001</v>
      </c>
      <c r="N9" s="1">
        <v>0.2</v>
      </c>
      <c r="O9" s="5">
        <f t="shared" si="4"/>
        <v>1.5708000000000002</v>
      </c>
      <c r="P9" s="1">
        <f t="shared" si="5"/>
        <v>0.02</v>
      </c>
    </row>
    <row r="10" spans="1:16" x14ac:dyDescent="0.3">
      <c r="L10" s="1">
        <v>0.32100000000000001</v>
      </c>
      <c r="M10" s="1">
        <v>154.52000000000001</v>
      </c>
      <c r="N10" s="1">
        <v>0.2</v>
      </c>
      <c r="O10" s="5">
        <f t="shared" si="4"/>
        <v>1.5452000000000001</v>
      </c>
      <c r="P10" s="1">
        <f t="shared" si="5"/>
        <v>0.02</v>
      </c>
    </row>
    <row r="11" spans="1:16" x14ac:dyDescent="0.3">
      <c r="L11" s="1">
        <v>0.30299999999999999</v>
      </c>
      <c r="M11" s="1">
        <v>153.16</v>
      </c>
      <c r="N11" s="1">
        <v>0.2</v>
      </c>
      <c r="O11" s="5">
        <f t="shared" si="4"/>
        <v>1.5316000000000001</v>
      </c>
      <c r="P11" s="1">
        <f t="shared" si="5"/>
        <v>0.02</v>
      </c>
    </row>
    <row r="12" spans="1:16" x14ac:dyDescent="0.3">
      <c r="L12" s="1">
        <v>0.25700000000000001</v>
      </c>
      <c r="M12" s="1">
        <v>152.16</v>
      </c>
      <c r="N12" s="1">
        <v>0.2</v>
      </c>
      <c r="O12" s="5">
        <f t="shared" ref="O12:O15" si="6">M12/100</f>
        <v>1.5216000000000001</v>
      </c>
      <c r="P12" s="1">
        <f t="shared" ref="P12:P15" si="7">N12/10</f>
        <v>0.02</v>
      </c>
    </row>
    <row r="13" spans="1:16" x14ac:dyDescent="0.3">
      <c r="L13" s="1">
        <v>0.23400000000000001</v>
      </c>
      <c r="M13" s="1">
        <v>154.41</v>
      </c>
      <c r="N13" s="1">
        <v>0.2</v>
      </c>
      <c r="O13" s="5">
        <f t="shared" si="6"/>
        <v>1.5441</v>
      </c>
      <c r="P13" s="1">
        <f t="shared" si="7"/>
        <v>0.02</v>
      </c>
    </row>
    <row r="14" spans="1:16" x14ac:dyDescent="0.3">
      <c r="L14" s="1">
        <v>0.155</v>
      </c>
      <c r="M14" s="1">
        <v>160.63999999999999</v>
      </c>
      <c r="N14" s="1">
        <v>0.2</v>
      </c>
      <c r="O14" s="5">
        <f t="shared" si="6"/>
        <v>1.6063999999999998</v>
      </c>
      <c r="P14" s="1">
        <f t="shared" si="7"/>
        <v>0.02</v>
      </c>
    </row>
    <row r="15" spans="1:16" x14ac:dyDescent="0.3">
      <c r="L15" s="1">
        <v>0.112</v>
      </c>
      <c r="M15" s="1">
        <v>169.7</v>
      </c>
      <c r="N15" s="1">
        <v>0.2</v>
      </c>
      <c r="O15" s="5">
        <f t="shared" si="6"/>
        <v>1.6969999999999998</v>
      </c>
      <c r="P15" s="1">
        <f t="shared" si="7"/>
        <v>0.02</v>
      </c>
    </row>
    <row r="16" spans="1:16" x14ac:dyDescent="0.3">
      <c r="L16" s="8" t="s">
        <v>18</v>
      </c>
      <c r="M16" s="8"/>
      <c r="N16" s="8"/>
      <c r="O16" s="8"/>
      <c r="P16" s="8"/>
    </row>
    <row r="17" spans="9:21" x14ac:dyDescent="0.3">
      <c r="L17" s="2" t="s">
        <v>19</v>
      </c>
      <c r="M17" s="2" t="s">
        <v>20</v>
      </c>
      <c r="N17" s="1" t="s">
        <v>21</v>
      </c>
      <c r="R17" s="1" t="s">
        <v>29</v>
      </c>
      <c r="S17" s="1" t="s">
        <v>30</v>
      </c>
      <c r="T17" s="1" t="s">
        <v>31</v>
      </c>
      <c r="U17" s="1" t="s">
        <v>32</v>
      </c>
    </row>
    <row r="18" spans="9:21" x14ac:dyDescent="0.3">
      <c r="L18" s="2">
        <f>L7*L7</f>
        <v>0.19802500000000001</v>
      </c>
      <c r="M18" s="2">
        <f>O7*O7*L7</f>
        <v>1.1437613568</v>
      </c>
      <c r="N18" s="2">
        <f>M18*SQRT((0.01/L7)^2+4*(P7/O7)^2)</f>
        <v>3.8405425601906892E-2</v>
      </c>
      <c r="O18" s="2">
        <f>AVERAGE($N$18:$N$26)</f>
        <v>2.0398485927367697E-2</v>
      </c>
      <c r="P18" s="7">
        <f>O18/M18</f>
        <v>1.7834564707132881E-2</v>
      </c>
      <c r="R18" s="2">
        <v>1.1437613568</v>
      </c>
      <c r="S18" s="2">
        <v>0.19802500000000001</v>
      </c>
      <c r="T18" s="2">
        <v>2.9251440142204543E-2</v>
      </c>
      <c r="U18" s="1">
        <f>0.004</f>
        <v>4.0000000000000001E-3</v>
      </c>
    </row>
    <row r="19" spans="9:21" x14ac:dyDescent="0.3">
      <c r="L19" s="2">
        <f t="shared" ref="L19:L26" si="8">L8*L8</f>
        <v>0.16974399999999998</v>
      </c>
      <c r="M19" s="2">
        <f t="shared" ref="M19:M26" si="9">O8*O8*L8</f>
        <v>1.0509001049200002</v>
      </c>
      <c r="N19" s="2">
        <f t="shared" ref="N19:N26" si="10">M19*SQRT((0.0025/L8)^2+4*(P8/O8)^2)</f>
        <v>2.7081676379946389E-2</v>
      </c>
      <c r="O19" s="2">
        <f t="shared" ref="O19:O26" si="11">AVERAGE($N$18:$N$26)</f>
        <v>2.0398485927367697E-2</v>
      </c>
      <c r="P19" s="7">
        <f t="shared" ref="P19:P26" si="12">O19/M19</f>
        <v>1.9410489952249584E-2</v>
      </c>
      <c r="R19" s="2">
        <v>1.0509001049200002</v>
      </c>
      <c r="S19" s="2">
        <v>0.16974399999999998</v>
      </c>
      <c r="T19" s="2">
        <v>2.7081676379946389E-2</v>
      </c>
      <c r="U19" s="1">
        <f>0.004</f>
        <v>4.0000000000000001E-3</v>
      </c>
    </row>
    <row r="20" spans="9:21" x14ac:dyDescent="0.3">
      <c r="I20"/>
      <c r="L20" s="2">
        <f t="shared" si="8"/>
        <v>0.12744899999999998</v>
      </c>
      <c r="M20" s="2">
        <f t="shared" si="9"/>
        <v>0.88086631248000014</v>
      </c>
      <c r="N20" s="2">
        <f t="shared" si="10"/>
        <v>2.3263740451371414E-2</v>
      </c>
      <c r="O20" s="2">
        <f t="shared" si="11"/>
        <v>2.0398485927367697E-2</v>
      </c>
      <c r="P20" s="7">
        <f t="shared" si="12"/>
        <v>2.3157300532855647E-2</v>
      </c>
      <c r="R20" s="2">
        <v>0.88086631248000014</v>
      </c>
      <c r="S20" s="2">
        <v>0.12744899999999998</v>
      </c>
      <c r="T20" s="2">
        <v>2.3263740451371414E-2</v>
      </c>
      <c r="U20" s="1">
        <f>0.004</f>
        <v>4.0000000000000001E-3</v>
      </c>
    </row>
    <row r="21" spans="9:21" x14ac:dyDescent="0.3">
      <c r="L21" s="2">
        <f t="shared" si="8"/>
        <v>0.10304100000000001</v>
      </c>
      <c r="M21" s="2">
        <f t="shared" si="9"/>
        <v>0.76643341584000013</v>
      </c>
      <c r="N21" s="2">
        <f t="shared" si="10"/>
        <v>2.0718842822797845E-2</v>
      </c>
      <c r="O21" s="2">
        <f t="shared" si="11"/>
        <v>2.0398485927367697E-2</v>
      </c>
      <c r="P21" s="7">
        <f t="shared" si="12"/>
        <v>2.6614818072632242E-2</v>
      </c>
      <c r="R21" s="2">
        <v>0.76643341584000013</v>
      </c>
      <c r="S21" s="2">
        <v>0.10304100000000001</v>
      </c>
      <c r="T21" s="2">
        <v>2.0718842822797845E-2</v>
      </c>
      <c r="U21" s="1">
        <f>0.004</f>
        <v>4.0000000000000001E-3</v>
      </c>
    </row>
    <row r="22" spans="9:21" x14ac:dyDescent="0.3">
      <c r="L22" s="2">
        <f t="shared" si="8"/>
        <v>9.1809000000000002E-2</v>
      </c>
      <c r="M22" s="2">
        <f t="shared" si="9"/>
        <v>0.7107769636800001</v>
      </c>
      <c r="N22" s="2">
        <f t="shared" si="10"/>
        <v>1.946733135326147E-2</v>
      </c>
      <c r="O22" s="2">
        <f t="shared" si="11"/>
        <v>2.0398485927367697E-2</v>
      </c>
      <c r="P22" s="7">
        <f t="shared" si="12"/>
        <v>2.8698856279409934E-2</v>
      </c>
      <c r="R22" s="2">
        <v>0.7107769636800001</v>
      </c>
      <c r="S22" s="2">
        <v>9.1809000000000002E-2</v>
      </c>
      <c r="T22" s="2">
        <v>1.946733135326147E-2</v>
      </c>
      <c r="U22" s="1">
        <f>0.004</f>
        <v>4.0000000000000001E-3</v>
      </c>
    </row>
    <row r="23" spans="9:21" x14ac:dyDescent="0.3">
      <c r="L23" s="2">
        <f t="shared" si="8"/>
        <v>6.6048999999999997E-2</v>
      </c>
      <c r="M23" s="2">
        <f t="shared" si="9"/>
        <v>0.59502350591999997</v>
      </c>
      <c r="N23" s="2">
        <f t="shared" si="10"/>
        <v>1.6678625120446617E-2</v>
      </c>
      <c r="O23" s="2">
        <f t="shared" si="11"/>
        <v>2.0398485927367697E-2</v>
      </c>
      <c r="P23" s="7">
        <f t="shared" si="12"/>
        <v>3.4281815297075413E-2</v>
      </c>
      <c r="R23" s="2">
        <v>0.59502350591999997</v>
      </c>
      <c r="S23" s="2">
        <v>6.6048999999999997E-2</v>
      </c>
      <c r="T23" s="2">
        <v>1.6678625120446617E-2</v>
      </c>
      <c r="U23" s="1">
        <f>0.004</f>
        <v>4.0000000000000001E-3</v>
      </c>
    </row>
    <row r="24" spans="9:21" x14ac:dyDescent="0.3">
      <c r="L24" s="2">
        <f t="shared" si="8"/>
        <v>5.4756000000000006E-2</v>
      </c>
      <c r="M24" s="2">
        <f t="shared" si="9"/>
        <v>0.55791328554000008</v>
      </c>
      <c r="N24" s="2">
        <f>M24*SQRT((0.0025/L13)^2+4*(P13/O13)^2)</f>
        <v>1.5633669748934532E-2</v>
      </c>
      <c r="O24" s="2">
        <f t="shared" si="11"/>
        <v>2.0398485927367697E-2</v>
      </c>
      <c r="P24" s="7">
        <f t="shared" si="12"/>
        <v>3.6562108227310194E-2</v>
      </c>
      <c r="R24" s="2">
        <v>0.55791328554000008</v>
      </c>
      <c r="S24" s="2">
        <v>5.4756000000000006E-2</v>
      </c>
      <c r="T24" s="2">
        <v>1.5633669748934532E-2</v>
      </c>
      <c r="U24" s="1">
        <f>0.004</f>
        <v>4.0000000000000001E-3</v>
      </c>
    </row>
    <row r="25" spans="9:21" x14ac:dyDescent="0.3">
      <c r="L25" s="2">
        <f t="shared" si="8"/>
        <v>2.4025000000000001E-2</v>
      </c>
      <c r="M25" s="2">
        <f t="shared" si="9"/>
        <v>0.3999807487999999</v>
      </c>
      <c r="N25" s="2">
        <f t="shared" si="10"/>
        <v>1.186652975214935E-2</v>
      </c>
      <c r="O25" s="2">
        <f t="shared" si="11"/>
        <v>2.0398485927367697E-2</v>
      </c>
      <c r="P25" s="7">
        <f t="shared" si="12"/>
        <v>5.0998669282374481E-2</v>
      </c>
      <c r="R25" s="2">
        <v>0.3999807487999999</v>
      </c>
      <c r="S25" s="2">
        <v>2.4025000000000001E-2</v>
      </c>
      <c r="T25" s="2">
        <v>1.186652975214935E-2</v>
      </c>
      <c r="U25" s="1">
        <f>0.004</f>
        <v>4.0000000000000001E-3</v>
      </c>
    </row>
    <row r="26" spans="9:21" x14ac:dyDescent="0.3">
      <c r="L26" s="2">
        <f t="shared" si="8"/>
        <v>1.2544000000000001E-2</v>
      </c>
      <c r="M26" s="2">
        <f t="shared" si="9"/>
        <v>0.32253860799999995</v>
      </c>
      <c r="N26" s="2">
        <f t="shared" si="10"/>
        <v>1.0470532115494716E-2</v>
      </c>
      <c r="O26" s="2">
        <f t="shared" si="11"/>
        <v>2.0398485927367697E-2</v>
      </c>
      <c r="P26" s="7">
        <f t="shared" si="12"/>
        <v>6.3243547970442349E-2</v>
      </c>
      <c r="R26" s="2">
        <v>0.32253860799999995</v>
      </c>
      <c r="S26" s="2">
        <v>1.2544000000000001E-2</v>
      </c>
      <c r="T26" s="2">
        <v>1.0470532115494716E-2</v>
      </c>
      <c r="U26" s="1">
        <f>0.004</f>
        <v>4.0000000000000001E-3</v>
      </c>
    </row>
    <row r="27" spans="9:21" x14ac:dyDescent="0.3">
      <c r="M27" s="2"/>
      <c r="N27" s="2" t="s">
        <v>24</v>
      </c>
      <c r="O27" s="1" t="s">
        <v>26</v>
      </c>
    </row>
    <row r="28" spans="9:21" x14ac:dyDescent="0.3">
      <c r="L28" s="1" t="s">
        <v>22</v>
      </c>
      <c r="M28" s="6">
        <v>4.4204394891889596</v>
      </c>
      <c r="N28" s="1">
        <f>SQRT((SUM(O31:O39)/SUM(M31:M39)-M28*M28)/7)</f>
        <v>7.8807886840460695E-2</v>
      </c>
      <c r="O28" s="7">
        <f>N28/M28</f>
        <v>1.782806597244474E-2</v>
      </c>
    </row>
    <row r="29" spans="9:21" x14ac:dyDescent="0.3">
      <c r="L29" s="1" t="s">
        <v>23</v>
      </c>
      <c r="M29" s="6">
        <v>0.29782970146308402</v>
      </c>
      <c r="N29" s="1">
        <f>SQRT(N41)*M29</f>
        <v>3.3136929358824736E-2</v>
      </c>
      <c r="O29" s="7">
        <f>N29/M29</f>
        <v>0.11126133221784147</v>
      </c>
    </row>
    <row r="31" spans="9:21" x14ac:dyDescent="0.3">
      <c r="L31" s="1">
        <f t="shared" ref="L31:L36" si="13">(M18-$M$28*L18-$M$29)^2</f>
        <v>8.6588209066224377E-4</v>
      </c>
      <c r="M31" s="1">
        <f>(L18-$M$41)^2</f>
        <v>1.078789206282716E-2</v>
      </c>
      <c r="N31" s="1">
        <f>L18*L18</f>
        <v>3.9213900625000006E-2</v>
      </c>
      <c r="O31" s="1">
        <f>(M18-$O$41)^2</f>
        <v>0.18448532186561903</v>
      </c>
    </row>
    <row r="32" spans="9:21" x14ac:dyDescent="0.3">
      <c r="L32" s="1">
        <f t="shared" si="13"/>
        <v>7.4382896773574574E-6</v>
      </c>
      <c r="M32" s="1">
        <f t="shared" ref="M32:M38" si="14">(L19-$M$41)^2</f>
        <v>5.7129074631604897E-3</v>
      </c>
      <c r="N32" s="1">
        <f t="shared" ref="N32:N39" si="15">L19*L19</f>
        <v>2.8813025535999993E-2</v>
      </c>
      <c r="O32" s="1">
        <f t="shared" ref="O32:O39" si="16">(M19-$O$41)^2</f>
        <v>0.11333746001300825</v>
      </c>
    </row>
    <row r="33" spans="11:15" x14ac:dyDescent="0.3">
      <c r="L33" s="1">
        <f t="shared" si="13"/>
        <v>3.8635906560246554E-4</v>
      </c>
      <c r="M33" s="1">
        <f t="shared" si="14"/>
        <v>1.1081427259382699E-3</v>
      </c>
      <c r="N33" s="1">
        <f t="shared" si="15"/>
        <v>1.6243247600999995E-2</v>
      </c>
      <c r="O33" s="1">
        <f t="shared" si="16"/>
        <v>2.7763057889111514E-2</v>
      </c>
    </row>
    <row r="34" spans="11:15" x14ac:dyDescent="0.3">
      <c r="L34" s="1">
        <f t="shared" si="13"/>
        <v>1.720611711992851E-4</v>
      </c>
      <c r="M34" s="1">
        <f>(L21-$M$41)^2</f>
        <v>7.886821393827163E-5</v>
      </c>
      <c r="N34" s="1">
        <f t="shared" si="15"/>
        <v>1.0617447681000002E-2</v>
      </c>
      <c r="O34" s="1">
        <f t="shared" si="16"/>
        <v>2.7237548187942456E-3</v>
      </c>
    </row>
    <row r="35" spans="11:15" x14ac:dyDescent="0.3">
      <c r="L35" s="1">
        <f t="shared" si="13"/>
        <v>5.0568214733447042E-5</v>
      </c>
      <c r="M35" s="1">
        <f t="shared" si="14"/>
        <v>5.5282459382716259E-6</v>
      </c>
      <c r="N35" s="1">
        <f t="shared" si="15"/>
        <v>8.4288924810000006E-3</v>
      </c>
      <c r="O35" s="1">
        <f t="shared" si="16"/>
        <v>1.2019032636014198E-5</v>
      </c>
    </row>
    <row r="36" spans="11:15" x14ac:dyDescent="0.3">
      <c r="L36" s="1">
        <f t="shared" si="13"/>
        <v>2.73340400591854E-5</v>
      </c>
      <c r="M36" s="1">
        <f t="shared" si="14"/>
        <v>7.9024081482716104E-4</v>
      </c>
      <c r="N36" s="1">
        <f t="shared" si="15"/>
        <v>4.3624704009999999E-3</v>
      </c>
      <c r="O36" s="1">
        <f t="shared" si="16"/>
        <v>1.4213481222318624E-2</v>
      </c>
    </row>
    <row r="37" spans="11:15" x14ac:dyDescent="0.3">
      <c r="L37" s="1">
        <f t="shared" ref="L37:L39" si="17">(M24-$M$28*L24-$M$29)^2</f>
        <v>3.2536942260279753E-4</v>
      </c>
      <c r="M37" s="1">
        <f t="shared" si="14"/>
        <v>1.5526927289382716E-3</v>
      </c>
      <c r="N37" s="1">
        <f t="shared" si="15"/>
        <v>2.9982195360000008E-3</v>
      </c>
      <c r="O37" s="1">
        <f t="shared" si="16"/>
        <v>2.4439233294125243E-2</v>
      </c>
    </row>
    <row r="38" spans="11:15" x14ac:dyDescent="0.3">
      <c r="L38" s="1">
        <f t="shared" si="17"/>
        <v>1.6402592266005624E-5</v>
      </c>
      <c r="M38" s="1">
        <f t="shared" si="14"/>
        <v>4.9189493961604939E-3</v>
      </c>
      <c r="N38" s="1">
        <f t="shared" si="15"/>
        <v>5.7720062500000004E-4</v>
      </c>
      <c r="O38" s="1">
        <f t="shared" si="16"/>
        <v>9.876127247143314E-2</v>
      </c>
    </row>
    <row r="39" spans="11:15" x14ac:dyDescent="0.3">
      <c r="L39" s="1">
        <f t="shared" si="17"/>
        <v>9.4501439400341929E-4</v>
      </c>
      <c r="M39" s="1">
        <f>(L26-$M$41)^2</f>
        <v>6.661207729827162E-3</v>
      </c>
      <c r="N39" s="1">
        <f t="shared" si="15"/>
        <v>1.5735193600000005E-4</v>
      </c>
      <c r="O39" s="1">
        <f t="shared" si="16"/>
        <v>0.15343296631666717</v>
      </c>
    </row>
    <row r="41" spans="11:15" x14ac:dyDescent="0.3">
      <c r="K41" s="1" t="e">
        <f>срз</f>
        <v>#NAME?</v>
      </c>
      <c r="M41" s="2">
        <f>AVERAGE(L18:L26)</f>
        <v>9.4160222222222228E-2</v>
      </c>
      <c r="N41" s="1">
        <f>AVERAGE(N31:N39)</f>
        <v>1.2379084046888889E-2</v>
      </c>
      <c r="O41" s="2">
        <f>AVERAGE(M18:M26)</f>
        <v>0.71424381133111114</v>
      </c>
    </row>
    <row r="42" spans="11:15" x14ac:dyDescent="0.3">
      <c r="M42" s="1" t="s">
        <v>28</v>
      </c>
      <c r="N42" s="1" t="s">
        <v>24</v>
      </c>
    </row>
    <row r="43" spans="11:15" x14ac:dyDescent="0.3">
      <c r="L43" s="1" t="s">
        <v>25</v>
      </c>
      <c r="M43" s="1">
        <f>4*PI()*PI()/M28</f>
        <v>8.930880673948721</v>
      </c>
      <c r="N43" s="1">
        <f>M43*N28/M28</f>
        <v>0.15922032984718953</v>
      </c>
      <c r="O43" s="7">
        <f>N43/M43</f>
        <v>1.782806597244474E-2</v>
      </c>
    </row>
    <row r="44" spans="11:15" x14ac:dyDescent="0.3">
      <c r="L44" s="1" t="s">
        <v>27</v>
      </c>
      <c r="M44" s="1">
        <f>SQRT(SUM(L31:L39)/(7*SUM(N31:N39)))</f>
        <v>5.9880771887045776E-2</v>
      </c>
      <c r="N44" s="1">
        <f>M44/2* SQRT((N29/M29)^2+(N28/M28)^2)</f>
        <v>3.3737014982157115E-3</v>
      </c>
      <c r="O44" s="7">
        <f>N44/M44</f>
        <v>5.6340314125869789E-2</v>
      </c>
    </row>
    <row r="46" spans="11:15" x14ac:dyDescent="0.3">
      <c r="L46" s="1">
        <f>SQRT((SUM(O31:O39)/SUM(M31:M39)-M28^2)/7)</f>
        <v>7.8807886840460695E-2</v>
      </c>
      <c r="M46" s="2"/>
    </row>
    <row r="47" spans="11:15" x14ac:dyDescent="0.3">
      <c r="L47" s="1">
        <f>L46/M28</f>
        <v>1.782806597244474E-2</v>
      </c>
      <c r="M47" s="2"/>
    </row>
  </sheetData>
  <mergeCells count="3">
    <mergeCell ref="A1:K1"/>
    <mergeCell ref="L5:P5"/>
    <mergeCell ref="L16:P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2020-10-21T18:48:06Z</dcterms:created>
  <dcterms:modified xsi:type="dcterms:W3CDTF">2020-10-22T18:39:26Z</dcterms:modified>
</cp:coreProperties>
</file>