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aa\03062017\"/>
    </mc:Choice>
  </mc:AlternateContent>
  <bookViews>
    <workbookView xWindow="0" yWindow="0" windowWidth="20490" windowHeight="7695" tabRatio="599" activeTab="3"/>
  </bookViews>
  <sheets>
    <sheet name="FlatOccupancy" sheetId="1" r:id="rId1"/>
    <sheet name="Summary" sheetId="2" r:id="rId2"/>
    <sheet name="Future Maintenance" sheetId="10" r:id="rId3"/>
    <sheet name="FINAL 15042017" sheetId="11" r:id="rId4"/>
    <sheet name="Summary Since April 2016" sheetId="7" r:id="rId5"/>
    <sheet name="Expenses Details" sheetId="3" r:id="rId6"/>
    <sheet name="Sheet4" sheetId="4" r:id="rId7"/>
    <sheet name="Working MSEB expenses" sheetId="5" r:id="rId8"/>
    <sheet name="Sheet1" sheetId="9" r:id="rId9"/>
    <sheet name="MSEB Accepted Claim" sheetId="6" r:id="rId10"/>
    <sheet name="MSEB after April16" sheetId="8" r:id="rId11"/>
  </sheets>
  <externalReferences>
    <externalReference r:id="rId12"/>
  </externalReferences>
  <definedNames>
    <definedName name="_xlnm._FilterDatabase" localSheetId="5" hidden="1">'Expenses Details'!$A$1:$G$154</definedName>
    <definedName name="_xlnm.Print_Area" localSheetId="3">'FINAL 15042017'!$AG$1:$BD$40</definedName>
    <definedName name="_xlnm.Print_Area" localSheetId="0">FlatOccupancy!$A$1:$R$81</definedName>
    <definedName name="_xlnm.Print_Area" localSheetId="2">'Future Maintenance'!$A$35:$Q$41</definedName>
    <definedName name="_xlnm.Print_Area" localSheetId="9">'MSEB Accepted Claim'!$A$1:$H$38</definedName>
    <definedName name="_xlnm.Print_Area" localSheetId="8">Sheet1!$A$1:$AA$43</definedName>
    <definedName name="_xlnm.Print_Area" localSheetId="1">Summary!$A$1:$W$28</definedName>
    <definedName name="_xlnm.Print_Area" localSheetId="4">'Summary Since April 2016'!$A$1:$W$28</definedName>
    <definedName name="_xlnm.Print_Area" localSheetId="7">'Working MSEB expenses'!$A$1:$AC$32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40" i="11" l="1"/>
  <c r="AQ38" i="11"/>
  <c r="AQ32" i="11"/>
  <c r="BD30" i="11"/>
  <c r="AQ31" i="11"/>
  <c r="AQ30" i="11"/>
  <c r="BD29" i="11"/>
  <c r="D75" i="10" l="1"/>
  <c r="D77" i="10" s="1"/>
  <c r="D76" i="10" l="1"/>
  <c r="BD28" i="11"/>
  <c r="BD4" i="11"/>
  <c r="BD5" i="11"/>
  <c r="BD6" i="11"/>
  <c r="BD7" i="11"/>
  <c r="BD8" i="11"/>
  <c r="BD9" i="11"/>
  <c r="BD10" i="11"/>
  <c r="BD11" i="11"/>
  <c r="BD12" i="11"/>
  <c r="BD13" i="11"/>
  <c r="BD14" i="11"/>
  <c r="BD15" i="11"/>
  <c r="BD16" i="11"/>
  <c r="BD17" i="11"/>
  <c r="BD18" i="11"/>
  <c r="BD19" i="11"/>
  <c r="BD20" i="11"/>
  <c r="BD21" i="11"/>
  <c r="BD22" i="11"/>
  <c r="BD23" i="11"/>
  <c r="BD24" i="11"/>
  <c r="BD25" i="11"/>
  <c r="BD26" i="11"/>
  <c r="BD27" i="11"/>
  <c r="BD3" i="11"/>
  <c r="AQ29" i="11"/>
  <c r="AY29" i="11"/>
  <c r="AY28" i="11"/>
  <c r="AW28" i="11"/>
  <c r="AU28" i="11"/>
  <c r="AQ28" i="11"/>
  <c r="AP28" i="11"/>
  <c r="BC27" i="11"/>
  <c r="BB27" i="11"/>
  <c r="BA27" i="11"/>
  <c r="AZ27" i="11"/>
  <c r="AX27" i="11"/>
  <c r="BC26" i="11"/>
  <c r="BB26" i="11"/>
  <c r="BA26" i="11"/>
  <c r="AZ26" i="11"/>
  <c r="AX26" i="11"/>
  <c r="BC25" i="11"/>
  <c r="BA25" i="11"/>
  <c r="AZ25" i="11"/>
  <c r="AX25" i="11"/>
  <c r="AX24" i="11"/>
  <c r="BC23" i="11"/>
  <c r="BB23" i="11"/>
  <c r="BA23" i="11"/>
  <c r="AZ23" i="11"/>
  <c r="AV23" i="11"/>
  <c r="AV28" i="11" s="1"/>
  <c r="BC22" i="11"/>
  <c r="BB22" i="11"/>
  <c r="BA22" i="11"/>
  <c r="AT22" i="11"/>
  <c r="AZ22" i="11" s="1"/>
  <c r="AS22" i="11"/>
  <c r="BC21" i="11"/>
  <c r="BB21" i="11"/>
  <c r="BA21" i="11"/>
  <c r="AZ21" i="11"/>
  <c r="AX21" i="11"/>
  <c r="AX20" i="11"/>
  <c r="BC19" i="11"/>
  <c r="BB19" i="11"/>
  <c r="BA19" i="11"/>
  <c r="AZ19" i="11"/>
  <c r="AX19" i="11"/>
  <c r="AT18" i="11"/>
  <c r="AS18" i="11"/>
  <c r="AX17" i="11"/>
  <c r="AX16" i="11"/>
  <c r="AR16" i="11"/>
  <c r="AT15" i="11"/>
  <c r="AS15" i="11"/>
  <c r="BC14" i="11"/>
  <c r="BB14" i="11"/>
  <c r="BA14" i="11"/>
  <c r="AZ14" i="11"/>
  <c r="AX14" i="11"/>
  <c r="AX13" i="11"/>
  <c r="AX12" i="11"/>
  <c r="BC11" i="11"/>
  <c r="BB11" i="11"/>
  <c r="BA11" i="11"/>
  <c r="AZ11" i="11"/>
  <c r="AX11" i="11"/>
  <c r="AX10" i="11"/>
  <c r="AX9" i="11"/>
  <c r="AX8" i="11"/>
  <c r="AX7" i="11"/>
  <c r="AX6" i="11"/>
  <c r="AX5" i="11"/>
  <c r="AX4" i="11"/>
  <c r="AX3" i="11"/>
  <c r="AO3" i="11"/>
  <c r="BA3" i="11" s="1"/>
  <c r="U23" i="7"/>
  <c r="Y15" i="11"/>
  <c r="AB28" i="5"/>
  <c r="AC28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3" i="5"/>
  <c r="AA19" i="5"/>
  <c r="K28" i="5"/>
  <c r="Q16" i="11"/>
  <c r="T16" i="11"/>
  <c r="Z16" i="11"/>
  <c r="Y17" i="11" s="1"/>
  <c r="AT28" i="11" l="1"/>
  <c r="AX23" i="11"/>
  <c r="Q17" i="11"/>
  <c r="BB3" i="11"/>
  <c r="AX15" i="11"/>
  <c r="AX22" i="11"/>
  <c r="AZ3" i="11"/>
  <c r="AO4" i="11"/>
  <c r="AX18" i="11"/>
  <c r="BC3" i="11"/>
  <c r="S30" i="2"/>
  <c r="B17" i="11"/>
  <c r="B19" i="11" s="1"/>
  <c r="B77" i="10"/>
  <c r="B75" i="10"/>
  <c r="B76" i="10" s="1"/>
  <c r="AX28" i="11" l="1"/>
  <c r="BC4" i="11"/>
  <c r="BA4" i="11"/>
  <c r="AZ4" i="11"/>
  <c r="BB4" i="11"/>
  <c r="AO5" i="11"/>
  <c r="B18" i="11"/>
  <c r="Q40" i="10"/>
  <c r="O40" i="10"/>
  <c r="O37" i="10"/>
  <c r="P37" i="10" s="1"/>
  <c r="O39" i="10"/>
  <c r="Q39" i="10" s="1"/>
  <c r="O38" i="10"/>
  <c r="Q38" i="10" s="1"/>
  <c r="P39" i="10"/>
  <c r="P38" i="10"/>
  <c r="Q30" i="10"/>
  <c r="O30" i="10"/>
  <c r="Q29" i="10"/>
  <c r="O29" i="10"/>
  <c r="K30" i="10"/>
  <c r="K29" i="10"/>
  <c r="B56" i="10"/>
  <c r="S14" i="10"/>
  <c r="T3" i="10"/>
  <c r="Q28" i="10"/>
  <c r="O28" i="10"/>
  <c r="J28" i="10"/>
  <c r="R27" i="10"/>
  <c r="S27" i="10" s="1"/>
  <c r="R26" i="10"/>
  <c r="T26" i="10" s="1"/>
  <c r="R25" i="10"/>
  <c r="S25" i="10" s="1"/>
  <c r="R24" i="10"/>
  <c r="T24" i="10" s="1"/>
  <c r="P23" i="10"/>
  <c r="R23" i="10" s="1"/>
  <c r="S23" i="10" s="1"/>
  <c r="N22" i="10"/>
  <c r="R22" i="10" s="1"/>
  <c r="T22" i="10" s="1"/>
  <c r="M22" i="10"/>
  <c r="R21" i="10"/>
  <c r="S21" i="10" s="1"/>
  <c r="R20" i="10"/>
  <c r="T20" i="10" s="1"/>
  <c r="R19" i="10"/>
  <c r="S19" i="10" s="1"/>
  <c r="N18" i="10"/>
  <c r="R18" i="10" s="1"/>
  <c r="T18" i="10" s="1"/>
  <c r="M18" i="10"/>
  <c r="R17" i="10"/>
  <c r="S17" i="10" s="1"/>
  <c r="R16" i="10"/>
  <c r="T16" i="10" s="1"/>
  <c r="L16" i="10"/>
  <c r="N15" i="10"/>
  <c r="M15" i="10"/>
  <c r="R14" i="10"/>
  <c r="T14" i="10" s="1"/>
  <c r="R13" i="10"/>
  <c r="S13" i="10" s="1"/>
  <c r="R12" i="10"/>
  <c r="T12" i="10" s="1"/>
  <c r="R11" i="10"/>
  <c r="S11" i="10" s="1"/>
  <c r="R10" i="10"/>
  <c r="T10" i="10" s="1"/>
  <c r="R9" i="10"/>
  <c r="T9" i="10" s="1"/>
  <c r="R8" i="10"/>
  <c r="T8" i="10" s="1"/>
  <c r="R7" i="10"/>
  <c r="T7" i="10" s="1"/>
  <c r="R6" i="10"/>
  <c r="T6" i="10" s="1"/>
  <c r="R5" i="10"/>
  <c r="T5" i="10" s="1"/>
  <c r="R4" i="10"/>
  <c r="T4" i="10" s="1"/>
  <c r="R3" i="10"/>
  <c r="S3" i="10" s="1"/>
  <c r="I3" i="10"/>
  <c r="I4" i="10" s="1"/>
  <c r="I5" i="10" s="1"/>
  <c r="I6" i="10" s="1"/>
  <c r="I7" i="10" s="1"/>
  <c r="I8" i="10" s="1"/>
  <c r="I9" i="10" s="1"/>
  <c r="I10" i="10" s="1"/>
  <c r="I12" i="10" s="1"/>
  <c r="I13" i="10" s="1"/>
  <c r="I15" i="10" s="1"/>
  <c r="I16" i="10" s="1"/>
  <c r="I17" i="10" s="1"/>
  <c r="I18" i="10" s="1"/>
  <c r="I20" i="10" s="1"/>
  <c r="I24" i="10" s="1"/>
  <c r="BA5" i="11" l="1"/>
  <c r="BC5" i="11"/>
  <c r="BB5" i="11"/>
  <c r="AO6" i="11"/>
  <c r="AZ5" i="11"/>
  <c r="P40" i="10"/>
  <c r="P28" i="10"/>
  <c r="S20" i="10"/>
  <c r="S9" i="10"/>
  <c r="T25" i="10"/>
  <c r="S5" i="10"/>
  <c r="S10" i="10"/>
  <c r="S16" i="10"/>
  <c r="S26" i="10"/>
  <c r="S7" i="10"/>
  <c r="T11" i="10"/>
  <c r="T17" i="10"/>
  <c r="S22" i="10"/>
  <c r="T27" i="10"/>
  <c r="N28" i="10"/>
  <c r="T13" i="10"/>
  <c r="T19" i="10"/>
  <c r="T23" i="10"/>
  <c r="T21" i="10"/>
  <c r="S12" i="10"/>
  <c r="S18" i="10"/>
  <c r="S24" i="10"/>
  <c r="N29" i="10"/>
  <c r="N30" i="10"/>
  <c r="S4" i="10"/>
  <c r="S6" i="10"/>
  <c r="S8" i="10"/>
  <c r="Q37" i="10"/>
  <c r="P29" i="10"/>
  <c r="P30" i="10"/>
  <c r="R15" i="10"/>
  <c r="J43" i="9"/>
  <c r="I43" i="9"/>
  <c r="P33" i="9"/>
  <c r="P32" i="9"/>
  <c r="P31" i="9"/>
  <c r="O33" i="9"/>
  <c r="N33" i="9"/>
  <c r="M33" i="9"/>
  <c r="L33" i="9"/>
  <c r="K33" i="9"/>
  <c r="O32" i="9"/>
  <c r="N32" i="9"/>
  <c r="M32" i="9"/>
  <c r="L32" i="9"/>
  <c r="K32" i="9"/>
  <c r="O31" i="9"/>
  <c r="N31" i="9"/>
  <c r="M31" i="9"/>
  <c r="L31" i="9"/>
  <c r="K31" i="9"/>
  <c r="P29" i="9"/>
  <c r="O29" i="9"/>
  <c r="N29" i="9"/>
  <c r="M29" i="9"/>
  <c r="L29" i="9"/>
  <c r="K29" i="9"/>
  <c r="J29" i="9"/>
  <c r="AB28" i="9"/>
  <c r="AB27" i="9"/>
  <c r="AA27" i="9"/>
  <c r="AB26" i="9"/>
  <c r="AB25" i="9"/>
  <c r="AA25" i="9"/>
  <c r="AB24" i="9"/>
  <c r="AA24" i="9"/>
  <c r="AB23" i="9"/>
  <c r="AA23" i="9"/>
  <c r="AB22" i="9"/>
  <c r="AB21" i="9"/>
  <c r="AA21" i="9"/>
  <c r="AB20" i="9"/>
  <c r="AB19" i="9"/>
  <c r="AB18" i="9"/>
  <c r="AB15" i="9"/>
  <c r="AB14" i="9"/>
  <c r="AA14" i="9"/>
  <c r="AB13" i="9"/>
  <c r="AB12" i="9"/>
  <c r="AB11" i="9"/>
  <c r="AA11" i="9"/>
  <c r="AB10" i="9"/>
  <c r="AB9" i="9"/>
  <c r="AB8" i="9"/>
  <c r="AB7" i="9"/>
  <c r="AB6" i="9"/>
  <c r="AB5" i="9"/>
  <c r="U5" i="9"/>
  <c r="U6" i="9" s="1"/>
  <c r="U7" i="9" s="1"/>
  <c r="AD4" i="9"/>
  <c r="AB4" i="9"/>
  <c r="AB3" i="9"/>
  <c r="U3" i="9"/>
  <c r="U4" i="9" s="1"/>
  <c r="Z4" i="9" s="1"/>
  <c r="T3" i="9"/>
  <c r="T4" i="9" s="1"/>
  <c r="S3" i="9"/>
  <c r="S4" i="9" s="1"/>
  <c r="R3" i="9"/>
  <c r="Q3" i="9"/>
  <c r="V3" i="9" s="1"/>
  <c r="I3" i="9"/>
  <c r="BC6" i="11" l="1"/>
  <c r="BA6" i="11"/>
  <c r="AZ6" i="11"/>
  <c r="BB6" i="11"/>
  <c r="AO7" i="11"/>
  <c r="R28" i="10"/>
  <c r="S15" i="10"/>
  <c r="T15" i="10"/>
  <c r="S5" i="9"/>
  <c r="S6" i="9" s="1"/>
  <c r="X4" i="9"/>
  <c r="X3" i="9"/>
  <c r="Q4" i="9"/>
  <c r="Z5" i="9"/>
  <c r="T5" i="9"/>
  <c r="Y4" i="9"/>
  <c r="R4" i="9"/>
  <c r="W3" i="9"/>
  <c r="U8" i="9"/>
  <c r="Z7" i="9"/>
  <c r="V4" i="9"/>
  <c r="Q5" i="9"/>
  <c r="AA3" i="9"/>
  <c r="I4" i="9"/>
  <c r="Y3" i="9"/>
  <c r="Z6" i="9"/>
  <c r="Z3" i="9"/>
  <c r="E38" i="8"/>
  <c r="H27" i="8"/>
  <c r="G27" i="8"/>
  <c r="F27" i="8"/>
  <c r="E27" i="8"/>
  <c r="D27" i="8"/>
  <c r="C27" i="8"/>
  <c r="D38" i="8"/>
  <c r="C38" i="8"/>
  <c r="BA7" i="11" l="1"/>
  <c r="BC7" i="11"/>
  <c r="BB7" i="11"/>
  <c r="AO8" i="11"/>
  <c r="AZ7" i="11"/>
  <c r="X5" i="9"/>
  <c r="X6" i="9"/>
  <c r="S7" i="9"/>
  <c r="Z8" i="9"/>
  <c r="U9" i="9"/>
  <c r="I5" i="9"/>
  <c r="AA4" i="9"/>
  <c r="V5" i="9"/>
  <c r="Q6" i="9"/>
  <c r="T6" i="9"/>
  <c r="Y5" i="9"/>
  <c r="R5" i="9"/>
  <c r="W4" i="9"/>
  <c r="K30" i="7"/>
  <c r="K28" i="7"/>
  <c r="R28" i="7"/>
  <c r="Q28" i="7"/>
  <c r="P28" i="7"/>
  <c r="O28" i="7"/>
  <c r="N28" i="7"/>
  <c r="J28" i="7"/>
  <c r="V27" i="7"/>
  <c r="U27" i="7"/>
  <c r="T27" i="7"/>
  <c r="S27" i="7"/>
  <c r="R27" i="7"/>
  <c r="V26" i="7"/>
  <c r="U26" i="7"/>
  <c r="T26" i="7"/>
  <c r="S26" i="7"/>
  <c r="R26" i="7"/>
  <c r="V25" i="7"/>
  <c r="T25" i="7"/>
  <c r="S25" i="7"/>
  <c r="R25" i="7"/>
  <c r="R24" i="7"/>
  <c r="V23" i="7"/>
  <c r="T23" i="7"/>
  <c r="S23" i="7"/>
  <c r="P23" i="7"/>
  <c r="V22" i="7"/>
  <c r="U22" i="7"/>
  <c r="T22" i="7"/>
  <c r="S22" i="7"/>
  <c r="N22" i="7"/>
  <c r="R22" i="7" s="1"/>
  <c r="M22" i="7"/>
  <c r="V21" i="7"/>
  <c r="U21" i="7"/>
  <c r="T21" i="7"/>
  <c r="S21" i="7"/>
  <c r="R21" i="7"/>
  <c r="R20" i="7"/>
  <c r="V19" i="7"/>
  <c r="U19" i="7"/>
  <c r="T19" i="7"/>
  <c r="S19" i="7"/>
  <c r="R19" i="7"/>
  <c r="R18" i="7"/>
  <c r="N18" i="7"/>
  <c r="M18" i="7"/>
  <c r="R17" i="7"/>
  <c r="R16" i="7"/>
  <c r="L16" i="7"/>
  <c r="N15" i="7"/>
  <c r="R15" i="7" s="1"/>
  <c r="M15" i="7"/>
  <c r="V14" i="7"/>
  <c r="U14" i="7"/>
  <c r="T14" i="7"/>
  <c r="S14" i="7"/>
  <c r="R14" i="7"/>
  <c r="R13" i="7"/>
  <c r="R12" i="7"/>
  <c r="V11" i="7"/>
  <c r="U11" i="7"/>
  <c r="T11" i="7"/>
  <c r="S11" i="7"/>
  <c r="R11" i="7"/>
  <c r="R10" i="7"/>
  <c r="R9" i="7"/>
  <c r="R8" i="7"/>
  <c r="R7" i="7"/>
  <c r="R6" i="7"/>
  <c r="R5" i="7"/>
  <c r="R4" i="7"/>
  <c r="R3" i="7"/>
  <c r="I3" i="7"/>
  <c r="V3" i="7" s="1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U27" i="2"/>
  <c r="U26" i="2"/>
  <c r="U25" i="2"/>
  <c r="U22" i="2"/>
  <c r="U21" i="2"/>
  <c r="U19" i="2"/>
  <c r="U14" i="2"/>
  <c r="U11" i="2"/>
  <c r="V27" i="2"/>
  <c r="V26" i="2"/>
  <c r="V25" i="2"/>
  <c r="V23" i="2"/>
  <c r="V22" i="2"/>
  <c r="V21" i="2"/>
  <c r="V19" i="2"/>
  <c r="V14" i="2"/>
  <c r="V11" i="2"/>
  <c r="T27" i="2"/>
  <c r="T26" i="2"/>
  <c r="T25" i="2"/>
  <c r="T23" i="2"/>
  <c r="T22" i="2"/>
  <c r="T21" i="2"/>
  <c r="T19" i="2"/>
  <c r="T14" i="2"/>
  <c r="T11" i="2"/>
  <c r="S11" i="2"/>
  <c r="S14" i="2"/>
  <c r="S19" i="2"/>
  <c r="S21" i="2"/>
  <c r="S23" i="2"/>
  <c r="S25" i="2"/>
  <c r="S26" i="2"/>
  <c r="S27" i="2"/>
  <c r="Q28" i="2"/>
  <c r="O28" i="2"/>
  <c r="BC8" i="11" l="1"/>
  <c r="AO9" i="11"/>
  <c r="BB8" i="11"/>
  <c r="BA8" i="11"/>
  <c r="AZ8" i="11"/>
  <c r="S3" i="7"/>
  <c r="T3" i="7"/>
  <c r="Y6" i="9"/>
  <c r="T7" i="9"/>
  <c r="AA5" i="9"/>
  <c r="I6" i="9"/>
  <c r="Q7" i="9"/>
  <c r="V6" i="9"/>
  <c r="U10" i="9"/>
  <c r="Z9" i="9"/>
  <c r="W5" i="9"/>
  <c r="R6" i="9"/>
  <c r="S8" i="9"/>
  <c r="X7" i="9"/>
  <c r="I4" i="7"/>
  <c r="U4" i="7" s="1"/>
  <c r="R23" i="7"/>
  <c r="U3" i="7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3" i="5"/>
  <c r="N22" i="2"/>
  <c r="S22" i="2" s="1"/>
  <c r="M22" i="2"/>
  <c r="M18" i="2"/>
  <c r="N18" i="2"/>
  <c r="N15" i="2"/>
  <c r="M15" i="2"/>
  <c r="L16" i="2"/>
  <c r="AD4" i="5"/>
  <c r="D38" i="6"/>
  <c r="C38" i="6"/>
  <c r="AA25" i="5"/>
  <c r="AA24" i="5"/>
  <c r="AA23" i="5"/>
  <c r="AA22" i="5"/>
  <c r="AA21" i="5"/>
  <c r="AA20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AA3" i="5"/>
  <c r="Z27" i="5"/>
  <c r="Y27" i="5"/>
  <c r="X27" i="5"/>
  <c r="W27" i="5"/>
  <c r="V27" i="5"/>
  <c r="Z25" i="5"/>
  <c r="Y25" i="5"/>
  <c r="X25" i="5"/>
  <c r="W25" i="5"/>
  <c r="Z24" i="5"/>
  <c r="Y24" i="5"/>
  <c r="X24" i="5"/>
  <c r="W24" i="5"/>
  <c r="Z23" i="5"/>
  <c r="Y23" i="5"/>
  <c r="X23" i="5"/>
  <c r="W23" i="5"/>
  <c r="Z22" i="5"/>
  <c r="Y22" i="5"/>
  <c r="X22" i="5"/>
  <c r="W22" i="5"/>
  <c r="Z21" i="5"/>
  <c r="Y21" i="5"/>
  <c r="X21" i="5"/>
  <c r="W21" i="5"/>
  <c r="Z20" i="5"/>
  <c r="Y20" i="5"/>
  <c r="X20" i="5"/>
  <c r="W20" i="5"/>
  <c r="Z19" i="5"/>
  <c r="Y19" i="5"/>
  <c r="X19" i="5"/>
  <c r="W19" i="5"/>
  <c r="Z18" i="5"/>
  <c r="Y18" i="5"/>
  <c r="X18" i="5"/>
  <c r="W18" i="5"/>
  <c r="Z17" i="5"/>
  <c r="Y17" i="5"/>
  <c r="X17" i="5"/>
  <c r="W17" i="5"/>
  <c r="Z16" i="5"/>
  <c r="Y16" i="5"/>
  <c r="X16" i="5"/>
  <c r="W16" i="5"/>
  <c r="Z15" i="5"/>
  <c r="Y15" i="5"/>
  <c r="X15" i="5"/>
  <c r="W15" i="5"/>
  <c r="Z14" i="5"/>
  <c r="Y14" i="5"/>
  <c r="X14" i="5"/>
  <c r="W14" i="5"/>
  <c r="Z13" i="5"/>
  <c r="Y13" i="5"/>
  <c r="X13" i="5"/>
  <c r="W13" i="5"/>
  <c r="Z12" i="5"/>
  <c r="Y12" i="5"/>
  <c r="X12" i="5"/>
  <c r="W12" i="5"/>
  <c r="Z11" i="5"/>
  <c r="Y11" i="5"/>
  <c r="X11" i="5"/>
  <c r="W11" i="5"/>
  <c r="Z10" i="5"/>
  <c r="Y10" i="5"/>
  <c r="X10" i="5"/>
  <c r="W10" i="5"/>
  <c r="Z9" i="5"/>
  <c r="Y9" i="5"/>
  <c r="X9" i="5"/>
  <c r="W9" i="5"/>
  <c r="Z8" i="5"/>
  <c r="Y8" i="5"/>
  <c r="X8" i="5"/>
  <c r="W8" i="5"/>
  <c r="Z7" i="5"/>
  <c r="Y7" i="5"/>
  <c r="X7" i="5"/>
  <c r="W7" i="5"/>
  <c r="Z6" i="5"/>
  <c r="Y6" i="5"/>
  <c r="X6" i="5"/>
  <c r="W6" i="5"/>
  <c r="Z5" i="5"/>
  <c r="Y5" i="5"/>
  <c r="X5" i="5"/>
  <c r="W5" i="5"/>
  <c r="Z4" i="5"/>
  <c r="Y4" i="5"/>
  <c r="X4" i="5"/>
  <c r="W4" i="5"/>
  <c r="Z3" i="5"/>
  <c r="Y3" i="5"/>
  <c r="X3" i="5"/>
  <c r="W3" i="5"/>
  <c r="V9" i="5"/>
  <c r="V8" i="5"/>
  <c r="V7" i="5"/>
  <c r="V6" i="5"/>
  <c r="V5" i="5"/>
  <c r="V4" i="5"/>
  <c r="V3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10" i="5"/>
  <c r="U6" i="5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5" i="5"/>
  <c r="U4" i="5"/>
  <c r="U3" i="5"/>
  <c r="T5" i="5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4" i="5"/>
  <c r="T3" i="5"/>
  <c r="S5" i="5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4" i="5"/>
  <c r="S3" i="5"/>
  <c r="R5" i="5"/>
  <c r="R6" i="5" s="1"/>
  <c r="R7" i="5" s="1"/>
  <c r="R8" i="5" s="1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4" i="5"/>
  <c r="R3" i="5"/>
  <c r="Q5" i="5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4" i="5"/>
  <c r="Q3" i="5"/>
  <c r="P32" i="5"/>
  <c r="P31" i="5"/>
  <c r="P30" i="5"/>
  <c r="O32" i="5"/>
  <c r="N32" i="5"/>
  <c r="M32" i="5"/>
  <c r="L32" i="5"/>
  <c r="O31" i="5"/>
  <c r="N31" i="5"/>
  <c r="M31" i="5"/>
  <c r="L31" i="5"/>
  <c r="K32" i="5"/>
  <c r="K31" i="5"/>
  <c r="O30" i="5"/>
  <c r="N30" i="5"/>
  <c r="M30" i="5"/>
  <c r="L30" i="5"/>
  <c r="K30" i="5"/>
  <c r="P27" i="5"/>
  <c r="O27" i="5"/>
  <c r="N27" i="5"/>
  <c r="M27" i="5"/>
  <c r="L27" i="5"/>
  <c r="K27" i="5"/>
  <c r="J27" i="5"/>
  <c r="I3" i="5"/>
  <c r="I4" i="5" s="1"/>
  <c r="I5" i="5" s="1"/>
  <c r="I6" i="5" s="1"/>
  <c r="I7" i="5" s="1"/>
  <c r="I8" i="5" s="1"/>
  <c r="I9" i="5" s="1"/>
  <c r="I10" i="5" s="1"/>
  <c r="I12" i="5" s="1"/>
  <c r="I13" i="5" s="1"/>
  <c r="I15" i="5" s="1"/>
  <c r="I16" i="5" s="1"/>
  <c r="I17" i="5" s="1"/>
  <c r="I18" i="5" s="1"/>
  <c r="I20" i="5" s="1"/>
  <c r="I24" i="5" s="1"/>
  <c r="P23" i="2"/>
  <c r="BA9" i="11" l="1"/>
  <c r="BC9" i="11"/>
  <c r="AO10" i="11"/>
  <c r="AZ9" i="11"/>
  <c r="BB9" i="11"/>
  <c r="V4" i="7"/>
  <c r="S4" i="7"/>
  <c r="I5" i="7"/>
  <c r="V5" i="7" s="1"/>
  <c r="AA27" i="5"/>
  <c r="V28" i="5" s="1"/>
  <c r="Q8" i="9"/>
  <c r="V7" i="9"/>
  <c r="T8" i="9"/>
  <c r="Y7" i="9"/>
  <c r="X8" i="9"/>
  <c r="S9" i="9"/>
  <c r="R7" i="9"/>
  <c r="W6" i="9"/>
  <c r="U11" i="9"/>
  <c r="Z10" i="9"/>
  <c r="AA6" i="9"/>
  <c r="I7" i="9"/>
  <c r="T4" i="7"/>
  <c r="T5" i="7"/>
  <c r="I6" i="7"/>
  <c r="U23" i="2"/>
  <c r="P28" i="2"/>
  <c r="N28" i="2"/>
  <c r="J28" i="2"/>
  <c r="I3" i="2"/>
  <c r="L81" i="1"/>
  <c r="K81" i="1"/>
  <c r="J81" i="1"/>
  <c r="I81" i="1"/>
  <c r="M81" i="1" s="1"/>
  <c r="L80" i="1"/>
  <c r="K80" i="1"/>
  <c r="I80" i="1"/>
  <c r="J80" i="1" s="1"/>
  <c r="M79" i="1"/>
  <c r="I79" i="1"/>
  <c r="M78" i="1"/>
  <c r="J78" i="1"/>
  <c r="I78" i="1"/>
  <c r="L77" i="1"/>
  <c r="K77" i="1"/>
  <c r="J77" i="1"/>
  <c r="I77" i="1"/>
  <c r="M77" i="1" s="1"/>
  <c r="L76" i="1"/>
  <c r="K76" i="1"/>
  <c r="I76" i="1"/>
  <c r="J76" i="1" s="1"/>
  <c r="I75" i="1"/>
  <c r="L75" i="1" s="1"/>
  <c r="M74" i="1"/>
  <c r="I74" i="1"/>
  <c r="I73" i="1"/>
  <c r="L72" i="1"/>
  <c r="K72" i="1"/>
  <c r="J72" i="1"/>
  <c r="I72" i="1"/>
  <c r="M72" i="1" s="1"/>
  <c r="L71" i="1"/>
  <c r="K71" i="1"/>
  <c r="I71" i="1"/>
  <c r="J71" i="1" s="1"/>
  <c r="M70" i="1"/>
  <c r="I70" i="1"/>
  <c r="M69" i="1"/>
  <c r="K69" i="1"/>
  <c r="I69" i="1"/>
  <c r="L69" i="1" s="1"/>
  <c r="L68" i="1"/>
  <c r="K68" i="1"/>
  <c r="J68" i="1"/>
  <c r="I68" i="1"/>
  <c r="M68" i="1" s="1"/>
  <c r="M67" i="1"/>
  <c r="L67" i="1"/>
  <c r="I67" i="1"/>
  <c r="J67" i="1" s="1"/>
  <c r="M66" i="1"/>
  <c r="L66" i="1"/>
  <c r="I66" i="1"/>
  <c r="K66" i="1" s="1"/>
  <c r="M65" i="1"/>
  <c r="K65" i="1"/>
  <c r="I65" i="1"/>
  <c r="L65" i="1" s="1"/>
  <c r="L64" i="1"/>
  <c r="K64" i="1"/>
  <c r="J64" i="1"/>
  <c r="I64" i="1"/>
  <c r="M64" i="1" s="1"/>
  <c r="L63" i="1"/>
  <c r="K63" i="1"/>
  <c r="J63" i="1"/>
  <c r="I63" i="1"/>
  <c r="L62" i="1"/>
  <c r="K62" i="1"/>
  <c r="J62" i="1"/>
  <c r="I62" i="1"/>
  <c r="M61" i="1"/>
  <c r="L61" i="1"/>
  <c r="I61" i="1"/>
  <c r="J61" i="1" s="1"/>
  <c r="M60" i="1"/>
  <c r="L60" i="1"/>
  <c r="I60" i="1"/>
  <c r="K60" i="1" s="1"/>
  <c r="M59" i="1"/>
  <c r="K59" i="1"/>
  <c r="I59" i="1"/>
  <c r="L59" i="1" s="1"/>
  <c r="L58" i="1"/>
  <c r="K58" i="1"/>
  <c r="J58" i="1"/>
  <c r="I58" i="1"/>
  <c r="M58" i="1" s="1"/>
  <c r="M57" i="1"/>
  <c r="L57" i="1"/>
  <c r="I57" i="1"/>
  <c r="J57" i="1" s="1"/>
  <c r="M56" i="1"/>
  <c r="L56" i="1"/>
  <c r="I56" i="1"/>
  <c r="K56" i="1" s="1"/>
  <c r="M55" i="1"/>
  <c r="K55" i="1"/>
  <c r="I55" i="1"/>
  <c r="L55" i="1" s="1"/>
  <c r="L54" i="1"/>
  <c r="K54" i="1"/>
  <c r="J54" i="1"/>
  <c r="I54" i="1"/>
  <c r="M54" i="1" s="1"/>
  <c r="M53" i="1"/>
  <c r="L53" i="1"/>
  <c r="I53" i="1"/>
  <c r="J53" i="1" s="1"/>
  <c r="M52" i="1"/>
  <c r="L52" i="1"/>
  <c r="I52" i="1"/>
  <c r="K52" i="1" s="1"/>
  <c r="M51" i="1"/>
  <c r="K51" i="1"/>
  <c r="I51" i="1"/>
  <c r="L51" i="1" s="1"/>
  <c r="L50" i="1"/>
  <c r="K50" i="1"/>
  <c r="J50" i="1"/>
  <c r="I50" i="1"/>
  <c r="M50" i="1" s="1"/>
  <c r="M49" i="1"/>
  <c r="L49" i="1"/>
  <c r="I49" i="1"/>
  <c r="J49" i="1" s="1"/>
  <c r="M48" i="1"/>
  <c r="L48" i="1"/>
  <c r="I48" i="1"/>
  <c r="K48" i="1" s="1"/>
  <c r="M47" i="1"/>
  <c r="K47" i="1"/>
  <c r="I47" i="1"/>
  <c r="L47" i="1" s="1"/>
  <c r="L46" i="1"/>
  <c r="K46" i="1"/>
  <c r="J46" i="1"/>
  <c r="I46" i="1"/>
  <c r="M46" i="1" s="1"/>
  <c r="M45" i="1"/>
  <c r="L45" i="1"/>
  <c r="I45" i="1"/>
  <c r="J45" i="1" s="1"/>
  <c r="M44" i="1"/>
  <c r="L44" i="1"/>
  <c r="I44" i="1"/>
  <c r="K44" i="1" s="1"/>
  <c r="M43" i="1"/>
  <c r="K43" i="1"/>
  <c r="I43" i="1"/>
  <c r="L43" i="1" s="1"/>
  <c r="L42" i="1"/>
  <c r="K42" i="1"/>
  <c r="J42" i="1"/>
  <c r="I42" i="1"/>
  <c r="M42" i="1" s="1"/>
  <c r="M41" i="1"/>
  <c r="L41" i="1"/>
  <c r="I41" i="1"/>
  <c r="J41" i="1" s="1"/>
  <c r="M40" i="1"/>
  <c r="L40" i="1"/>
  <c r="I40" i="1"/>
  <c r="K40" i="1" s="1"/>
  <c r="M39" i="1"/>
  <c r="K39" i="1"/>
  <c r="I39" i="1"/>
  <c r="L39" i="1" s="1"/>
  <c r="L38" i="1"/>
  <c r="K38" i="1"/>
  <c r="J38" i="1"/>
  <c r="I38" i="1"/>
  <c r="M38" i="1" s="1"/>
  <c r="M37" i="1"/>
  <c r="L37" i="1"/>
  <c r="I37" i="1"/>
  <c r="J37" i="1" s="1"/>
  <c r="M36" i="1"/>
  <c r="L36" i="1"/>
  <c r="I36" i="1"/>
  <c r="K36" i="1" s="1"/>
  <c r="M35" i="1"/>
  <c r="K35" i="1"/>
  <c r="I35" i="1"/>
  <c r="L35" i="1" s="1"/>
  <c r="L34" i="1"/>
  <c r="K34" i="1"/>
  <c r="J34" i="1"/>
  <c r="I34" i="1"/>
  <c r="M34" i="1" s="1"/>
  <c r="M33" i="1"/>
  <c r="L33" i="1"/>
  <c r="I33" i="1"/>
  <c r="J33" i="1" s="1"/>
  <c r="M32" i="1"/>
  <c r="L32" i="1"/>
  <c r="I32" i="1"/>
  <c r="K32" i="1" s="1"/>
  <c r="M31" i="1"/>
  <c r="K31" i="1"/>
  <c r="I31" i="1"/>
  <c r="L31" i="1" s="1"/>
  <c r="L30" i="1"/>
  <c r="K30" i="1"/>
  <c r="J30" i="1"/>
  <c r="I30" i="1"/>
  <c r="M30" i="1" s="1"/>
  <c r="M29" i="1"/>
  <c r="L29" i="1"/>
  <c r="I29" i="1"/>
  <c r="J29" i="1" s="1"/>
  <c r="M28" i="1"/>
  <c r="L28" i="1"/>
  <c r="I28" i="1"/>
  <c r="K28" i="1" s="1"/>
  <c r="M27" i="1"/>
  <c r="K27" i="1"/>
  <c r="I27" i="1"/>
  <c r="L27" i="1" s="1"/>
  <c r="L26" i="1"/>
  <c r="K26" i="1"/>
  <c r="J26" i="1"/>
  <c r="I26" i="1"/>
  <c r="M26" i="1" s="1"/>
  <c r="M25" i="1"/>
  <c r="L25" i="1"/>
  <c r="I25" i="1"/>
  <c r="J25" i="1" s="1"/>
  <c r="L24" i="1"/>
  <c r="K24" i="1"/>
  <c r="I24" i="1"/>
  <c r="J24" i="1" s="1"/>
  <c r="M23" i="1"/>
  <c r="L23" i="1"/>
  <c r="J23" i="1"/>
  <c r="I23" i="1"/>
  <c r="K23" i="1" s="1"/>
  <c r="M22" i="1"/>
  <c r="K22" i="1"/>
  <c r="J22" i="1"/>
  <c r="I22" i="1"/>
  <c r="L22" i="1" s="1"/>
  <c r="L21" i="1"/>
  <c r="K21" i="1"/>
  <c r="J21" i="1"/>
  <c r="I21" i="1"/>
  <c r="M21" i="1" s="1"/>
  <c r="M20" i="1"/>
  <c r="L20" i="1"/>
  <c r="K20" i="1"/>
  <c r="I20" i="1"/>
  <c r="J20" i="1" s="1"/>
  <c r="M19" i="1"/>
  <c r="L19" i="1"/>
  <c r="J19" i="1"/>
  <c r="I19" i="1"/>
  <c r="K19" i="1" s="1"/>
  <c r="M18" i="1"/>
  <c r="K18" i="1"/>
  <c r="J18" i="1"/>
  <c r="I18" i="1"/>
  <c r="L18" i="1" s="1"/>
  <c r="I17" i="1"/>
  <c r="M17" i="1" s="1"/>
  <c r="M16" i="1"/>
  <c r="I16" i="1"/>
  <c r="L16" i="1" s="1"/>
  <c r="M15" i="1"/>
  <c r="L15" i="1"/>
  <c r="I15" i="1"/>
  <c r="I14" i="1"/>
  <c r="M14" i="1" s="1"/>
  <c r="L13" i="1"/>
  <c r="K13" i="1"/>
  <c r="J13" i="1"/>
  <c r="I13" i="1"/>
  <c r="M13" i="1" s="1"/>
  <c r="M12" i="1"/>
  <c r="I12" i="1"/>
  <c r="J12" i="1" s="1"/>
  <c r="M11" i="1"/>
  <c r="I11" i="1"/>
  <c r="K11" i="1" s="1"/>
  <c r="M10" i="1"/>
  <c r="I10" i="1"/>
  <c r="L10" i="1" s="1"/>
  <c r="L9" i="1"/>
  <c r="K9" i="1"/>
  <c r="J9" i="1"/>
  <c r="I9" i="1"/>
  <c r="M9" i="1" s="1"/>
  <c r="M8" i="1"/>
  <c r="I8" i="1"/>
  <c r="J8" i="1" s="1"/>
  <c r="M7" i="1"/>
  <c r="I7" i="1"/>
  <c r="K7" i="1" s="1"/>
  <c r="M6" i="1"/>
  <c r="I6" i="1"/>
  <c r="L6" i="1" s="1"/>
  <c r="L5" i="1"/>
  <c r="K5" i="1"/>
  <c r="J5" i="1"/>
  <c r="I5" i="1"/>
  <c r="M5" i="1" s="1"/>
  <c r="M4" i="1"/>
  <c r="I4" i="1"/>
  <c r="J4" i="1" s="1"/>
  <c r="M3" i="1"/>
  <c r="I3" i="1"/>
  <c r="K3" i="1" s="1"/>
  <c r="M2" i="1"/>
  <c r="I2" i="1"/>
  <c r="L2" i="1" s="1"/>
  <c r="BC10" i="11" l="1"/>
  <c r="AO12" i="11"/>
  <c r="BA10" i="11"/>
  <c r="BB10" i="11"/>
  <c r="AZ10" i="11"/>
  <c r="U5" i="7"/>
  <c r="S5" i="7"/>
  <c r="U12" i="9"/>
  <c r="Z11" i="9"/>
  <c r="T9" i="9"/>
  <c r="Y8" i="9"/>
  <c r="AA7" i="9"/>
  <c r="I8" i="9"/>
  <c r="S10" i="9"/>
  <c r="X9" i="9"/>
  <c r="W7" i="9"/>
  <c r="R8" i="9"/>
  <c r="Q9" i="9"/>
  <c r="V8" i="9"/>
  <c r="T6" i="7"/>
  <c r="I7" i="7"/>
  <c r="S6" i="7"/>
  <c r="V6" i="7"/>
  <c r="U6" i="7"/>
  <c r="I4" i="2"/>
  <c r="U3" i="2"/>
  <c r="T3" i="2"/>
  <c r="V3" i="2"/>
  <c r="S3" i="2"/>
  <c r="L73" i="1"/>
  <c r="K73" i="1"/>
  <c r="J6" i="1"/>
  <c r="J7" i="1"/>
  <c r="K8" i="1"/>
  <c r="L17" i="1"/>
  <c r="K70" i="1"/>
  <c r="J70" i="1"/>
  <c r="L74" i="1"/>
  <c r="K74" i="1"/>
  <c r="K79" i="1"/>
  <c r="J79" i="1"/>
  <c r="J73" i="1"/>
  <c r="K75" i="1"/>
  <c r="J75" i="1"/>
  <c r="J2" i="1"/>
  <c r="J3" i="1"/>
  <c r="K4" i="1"/>
  <c r="J10" i="1"/>
  <c r="J11" i="1"/>
  <c r="K12" i="1"/>
  <c r="L14" i="1"/>
  <c r="K2" i="1"/>
  <c r="L3" i="1"/>
  <c r="L4" i="1"/>
  <c r="K6" i="1"/>
  <c r="L7" i="1"/>
  <c r="L8" i="1"/>
  <c r="K10" i="1"/>
  <c r="L11" i="1"/>
  <c r="L12" i="1"/>
  <c r="K25" i="1"/>
  <c r="J27" i="1"/>
  <c r="J28" i="1"/>
  <c r="K29" i="1"/>
  <c r="J31" i="1"/>
  <c r="J32" i="1"/>
  <c r="K33" i="1"/>
  <c r="J35" i="1"/>
  <c r="J36" i="1"/>
  <c r="K37" i="1"/>
  <c r="J39" i="1"/>
  <c r="J40" i="1"/>
  <c r="K41" i="1"/>
  <c r="J43" i="1"/>
  <c r="J44" i="1"/>
  <c r="K45" i="1"/>
  <c r="J47" i="1"/>
  <c r="J48" i="1"/>
  <c r="K49" i="1"/>
  <c r="J51" i="1"/>
  <c r="J52" i="1"/>
  <c r="K53" i="1"/>
  <c r="J55" i="1"/>
  <c r="J56" i="1"/>
  <c r="K57" i="1"/>
  <c r="J59" i="1"/>
  <c r="J60" i="1"/>
  <c r="K61" i="1"/>
  <c r="J65" i="1"/>
  <c r="J66" i="1"/>
  <c r="K67" i="1"/>
  <c r="J69" i="1"/>
  <c r="L70" i="1"/>
  <c r="J74" i="1"/>
  <c r="M75" i="1"/>
  <c r="L78" i="1"/>
  <c r="K78" i="1"/>
  <c r="L79" i="1"/>
  <c r="M71" i="1"/>
  <c r="M76" i="1"/>
  <c r="M80" i="1"/>
  <c r="AO13" i="11" l="1"/>
  <c r="AZ12" i="11"/>
  <c r="BB12" i="11"/>
  <c r="BC12" i="11"/>
  <c r="BA12" i="11"/>
  <c r="R9" i="9"/>
  <c r="W8" i="9"/>
  <c r="S11" i="9"/>
  <c r="X10" i="9"/>
  <c r="T10" i="9"/>
  <c r="Y9" i="9"/>
  <c r="I9" i="9"/>
  <c r="AA8" i="9"/>
  <c r="U13" i="9"/>
  <c r="Z12" i="9"/>
  <c r="V9" i="9"/>
  <c r="Q10" i="9"/>
  <c r="V7" i="7"/>
  <c r="U7" i="7"/>
  <c r="T7" i="7"/>
  <c r="I8" i="7"/>
  <c r="S7" i="7"/>
  <c r="I5" i="2"/>
  <c r="V4" i="2"/>
  <c r="S4" i="2"/>
  <c r="U4" i="2"/>
  <c r="T4" i="2"/>
  <c r="BB13" i="11" l="1"/>
  <c r="AZ13" i="11"/>
  <c r="BC13" i="11"/>
  <c r="AO15" i="11"/>
  <c r="BA13" i="11"/>
  <c r="AA9" i="9"/>
  <c r="I10" i="9"/>
  <c r="U14" i="9"/>
  <c r="Z13" i="9"/>
  <c r="X11" i="9"/>
  <c r="S12" i="9"/>
  <c r="Q11" i="9"/>
  <c r="V10" i="9"/>
  <c r="Y10" i="9"/>
  <c r="T11" i="9"/>
  <c r="W9" i="9"/>
  <c r="R10" i="9"/>
  <c r="T8" i="7"/>
  <c r="I9" i="7"/>
  <c r="S8" i="7"/>
  <c r="V8" i="7"/>
  <c r="U8" i="7"/>
  <c r="V5" i="2"/>
  <c r="U5" i="2"/>
  <c r="T5" i="2"/>
  <c r="S5" i="2"/>
  <c r="I6" i="2"/>
  <c r="BA15" i="11" l="1"/>
  <c r="BC15" i="11"/>
  <c r="BB15" i="11"/>
  <c r="AO16" i="11"/>
  <c r="AZ15" i="11"/>
  <c r="W10" i="9"/>
  <c r="R11" i="9"/>
  <c r="V11" i="9"/>
  <c r="Q12" i="9"/>
  <c r="Z14" i="9"/>
  <c r="U15" i="9"/>
  <c r="T12" i="9"/>
  <c r="Y11" i="9"/>
  <c r="X12" i="9"/>
  <c r="S13" i="9"/>
  <c r="AA10" i="9"/>
  <c r="I12" i="9"/>
  <c r="V9" i="7"/>
  <c r="U9" i="7"/>
  <c r="T9" i="7"/>
  <c r="I10" i="7"/>
  <c r="S9" i="7"/>
  <c r="S6" i="2"/>
  <c r="U6" i="2"/>
  <c r="T6" i="2"/>
  <c r="V6" i="2"/>
  <c r="I7" i="2"/>
  <c r="BB16" i="11" l="1"/>
  <c r="AO17" i="11"/>
  <c r="BC16" i="11"/>
  <c r="BA16" i="11"/>
  <c r="AZ16" i="11"/>
  <c r="S14" i="9"/>
  <c r="X13" i="9"/>
  <c r="U18" i="9"/>
  <c r="Z15" i="9"/>
  <c r="R12" i="9"/>
  <c r="W11" i="9"/>
  <c r="I13" i="9"/>
  <c r="AA12" i="9"/>
  <c r="Q13" i="9"/>
  <c r="V12" i="9"/>
  <c r="Y12" i="9"/>
  <c r="T13" i="9"/>
  <c r="I12" i="7"/>
  <c r="T10" i="7"/>
  <c r="S10" i="7"/>
  <c r="V10" i="7"/>
  <c r="U10" i="7"/>
  <c r="U7" i="2"/>
  <c r="T7" i="2"/>
  <c r="S7" i="2"/>
  <c r="V7" i="2"/>
  <c r="I8" i="2"/>
  <c r="AO18" i="11" l="1"/>
  <c r="AZ17" i="11"/>
  <c r="BC17" i="11"/>
  <c r="BB17" i="11"/>
  <c r="BA17" i="11"/>
  <c r="Y13" i="9"/>
  <c r="T14" i="9"/>
  <c r="I15" i="9"/>
  <c r="AA13" i="9"/>
  <c r="Z18" i="9"/>
  <c r="U19" i="9"/>
  <c r="Q14" i="9"/>
  <c r="V13" i="9"/>
  <c r="R13" i="9"/>
  <c r="W12" i="9"/>
  <c r="S15" i="9"/>
  <c r="X14" i="9"/>
  <c r="U12" i="7"/>
  <c r="T12" i="7"/>
  <c r="I13" i="7"/>
  <c r="S12" i="7"/>
  <c r="V12" i="7"/>
  <c r="V8" i="2"/>
  <c r="S8" i="2"/>
  <c r="U8" i="2"/>
  <c r="T8" i="2"/>
  <c r="I9" i="2"/>
  <c r="BC18" i="11" l="1"/>
  <c r="BB18" i="11"/>
  <c r="AO20" i="11"/>
  <c r="BA18" i="11"/>
  <c r="AZ18" i="11"/>
  <c r="U20" i="9"/>
  <c r="Z19" i="9"/>
  <c r="T15" i="9"/>
  <c r="Y14" i="9"/>
  <c r="W13" i="9"/>
  <c r="R14" i="9"/>
  <c r="S18" i="9"/>
  <c r="X15" i="9"/>
  <c r="V14" i="9"/>
  <c r="Q15" i="9"/>
  <c r="I18" i="9"/>
  <c r="AA15" i="9"/>
  <c r="S13" i="7"/>
  <c r="V13" i="7"/>
  <c r="U13" i="7"/>
  <c r="I15" i="7"/>
  <c r="T13" i="7"/>
  <c r="V9" i="2"/>
  <c r="U9" i="2"/>
  <c r="T9" i="2"/>
  <c r="S9" i="2"/>
  <c r="I10" i="2"/>
  <c r="BA20" i="11" l="1"/>
  <c r="BB20" i="11"/>
  <c r="BB28" i="11" s="1"/>
  <c r="AZ20" i="11"/>
  <c r="BC20" i="11"/>
  <c r="AO24" i="11"/>
  <c r="AA18" i="9"/>
  <c r="I19" i="9"/>
  <c r="S19" i="9"/>
  <c r="X18" i="9"/>
  <c r="Y15" i="9"/>
  <c r="T18" i="9"/>
  <c r="Q18" i="9"/>
  <c r="V15" i="9"/>
  <c r="R15" i="9"/>
  <c r="W14" i="9"/>
  <c r="U21" i="9"/>
  <c r="Z20" i="9"/>
  <c r="V15" i="7"/>
  <c r="U15" i="7"/>
  <c r="T15" i="7"/>
  <c r="I16" i="7"/>
  <c r="S15" i="7"/>
  <c r="S10" i="2"/>
  <c r="U10" i="2"/>
  <c r="T10" i="2"/>
  <c r="V10" i="2"/>
  <c r="I12" i="2"/>
  <c r="BA24" i="11" l="1"/>
  <c r="BA28" i="11" s="1"/>
  <c r="BC24" i="11"/>
  <c r="BC28" i="11" s="1"/>
  <c r="AZ24" i="11"/>
  <c r="AZ28" i="11" s="1"/>
  <c r="Y18" i="9"/>
  <c r="T19" i="9"/>
  <c r="I20" i="9"/>
  <c r="AA19" i="9"/>
  <c r="W15" i="9"/>
  <c r="R18" i="9"/>
  <c r="Z21" i="9"/>
  <c r="U22" i="9"/>
  <c r="Q19" i="9"/>
  <c r="V18" i="9"/>
  <c r="X19" i="9"/>
  <c r="S20" i="9"/>
  <c r="I17" i="7"/>
  <c r="S16" i="7"/>
  <c r="V16" i="7"/>
  <c r="U16" i="7"/>
  <c r="T16" i="7"/>
  <c r="V12" i="2"/>
  <c r="S12" i="2"/>
  <c r="U12" i="2"/>
  <c r="T12" i="2"/>
  <c r="I13" i="2"/>
  <c r="X20" i="9" l="1"/>
  <c r="S21" i="9"/>
  <c r="U23" i="9"/>
  <c r="Z22" i="9"/>
  <c r="I22" i="9"/>
  <c r="AA20" i="9"/>
  <c r="R19" i="9"/>
  <c r="W18" i="9"/>
  <c r="T20" i="9"/>
  <c r="Y19" i="9"/>
  <c r="Q20" i="9"/>
  <c r="V19" i="9"/>
  <c r="U17" i="7"/>
  <c r="T17" i="7"/>
  <c r="I18" i="7"/>
  <c r="S17" i="7"/>
  <c r="V17" i="7"/>
  <c r="V13" i="2"/>
  <c r="U13" i="2"/>
  <c r="T13" i="2"/>
  <c r="S13" i="2"/>
  <c r="I15" i="2"/>
  <c r="S22" i="9" l="1"/>
  <c r="X21" i="9"/>
  <c r="Y20" i="9"/>
  <c r="T21" i="9"/>
  <c r="AA22" i="9"/>
  <c r="I26" i="9"/>
  <c r="AA26" i="9" s="1"/>
  <c r="AA29" i="9" s="1"/>
  <c r="Q21" i="9"/>
  <c r="V20" i="9"/>
  <c r="W19" i="9"/>
  <c r="R20" i="9"/>
  <c r="U24" i="9"/>
  <c r="Z23" i="9"/>
  <c r="U18" i="7"/>
  <c r="I20" i="7"/>
  <c r="T18" i="7"/>
  <c r="S18" i="7"/>
  <c r="V18" i="7"/>
  <c r="U15" i="2"/>
  <c r="T15" i="2"/>
  <c r="V15" i="2"/>
  <c r="S15" i="2"/>
  <c r="I16" i="2"/>
  <c r="T22" i="9" l="1"/>
  <c r="Y21" i="9"/>
  <c r="U25" i="9"/>
  <c r="Z24" i="9"/>
  <c r="Q22" i="9"/>
  <c r="V21" i="9"/>
  <c r="R21" i="9"/>
  <c r="W20" i="9"/>
  <c r="X22" i="9"/>
  <c r="S23" i="9"/>
  <c r="V20" i="7"/>
  <c r="I24" i="7"/>
  <c r="U20" i="7"/>
  <c r="T20" i="7"/>
  <c r="S20" i="7"/>
  <c r="V16" i="2"/>
  <c r="S16" i="2"/>
  <c r="U16" i="2"/>
  <c r="T16" i="2"/>
  <c r="I17" i="2"/>
  <c r="X23" i="9" l="1"/>
  <c r="S24" i="9"/>
  <c r="Q23" i="9"/>
  <c r="V22" i="9"/>
  <c r="T23" i="9"/>
  <c r="Y22" i="9"/>
  <c r="R22" i="9"/>
  <c r="W21" i="9"/>
  <c r="Z25" i="9"/>
  <c r="U26" i="9"/>
  <c r="V24" i="7"/>
  <c r="V28" i="7" s="1"/>
  <c r="U28" i="7"/>
  <c r="T24" i="7"/>
  <c r="T28" i="7" s="1"/>
  <c r="S24" i="7"/>
  <c r="S28" i="7" s="1"/>
  <c r="V17" i="2"/>
  <c r="U17" i="2"/>
  <c r="T17" i="2"/>
  <c r="S17" i="2"/>
  <c r="I18" i="2"/>
  <c r="W22" i="9" l="1"/>
  <c r="R23" i="9"/>
  <c r="Q24" i="9"/>
  <c r="V23" i="9"/>
  <c r="Z26" i="9"/>
  <c r="U27" i="9"/>
  <c r="Z27" i="9" s="1"/>
  <c r="Z29" i="9" s="1"/>
  <c r="X24" i="9"/>
  <c r="S25" i="9"/>
  <c r="T24" i="9"/>
  <c r="Y23" i="9"/>
  <c r="U18" i="2"/>
  <c r="T18" i="2"/>
  <c r="V18" i="2"/>
  <c r="S18" i="2"/>
  <c r="I20" i="2"/>
  <c r="W23" i="9" l="1"/>
  <c r="R24" i="9"/>
  <c r="T25" i="9"/>
  <c r="Y24" i="9"/>
  <c r="S26" i="9"/>
  <c r="X25" i="9"/>
  <c r="Q25" i="9"/>
  <c r="V24" i="9"/>
  <c r="V20" i="2"/>
  <c r="S20" i="2"/>
  <c r="U20" i="2"/>
  <c r="T20" i="2"/>
  <c r="I24" i="2"/>
  <c r="Q26" i="9" l="1"/>
  <c r="V25" i="9"/>
  <c r="T26" i="9"/>
  <c r="Y25" i="9"/>
  <c r="W24" i="9"/>
  <c r="R25" i="9"/>
  <c r="S27" i="9"/>
  <c r="X27" i="9" s="1"/>
  <c r="X29" i="9" s="1"/>
  <c r="X26" i="9"/>
  <c r="V24" i="2"/>
  <c r="V28" i="2" s="1"/>
  <c r="S24" i="2"/>
  <c r="S28" i="2" s="1"/>
  <c r="U24" i="2"/>
  <c r="U28" i="2" s="1"/>
  <c r="T24" i="2"/>
  <c r="T28" i="2" s="1"/>
  <c r="Y26" i="9" l="1"/>
  <c r="T27" i="9"/>
  <c r="Y27" i="9" s="1"/>
  <c r="Y29" i="9" s="1"/>
  <c r="R26" i="9"/>
  <c r="W25" i="9"/>
  <c r="V26" i="9"/>
  <c r="Q27" i="9"/>
  <c r="V27" i="9" s="1"/>
  <c r="V29" i="9" s="1"/>
  <c r="W26" i="9" l="1"/>
  <c r="R27" i="9"/>
  <c r="W27" i="9" s="1"/>
  <c r="W29" i="9" s="1"/>
</calcChain>
</file>

<file path=xl/sharedStrings.xml><?xml version="1.0" encoding="utf-8"?>
<sst xmlns="http://schemas.openxmlformats.org/spreadsheetml/2006/main" count="2005" uniqueCount="633">
  <si>
    <t>Sr. No</t>
  </si>
  <si>
    <t>FLAT Number</t>
  </si>
  <si>
    <t>Name of Customer</t>
  </si>
  <si>
    <t>Wing</t>
  </si>
  <si>
    <t>Flat No.</t>
  </si>
  <si>
    <t>Agreement Date</t>
  </si>
  <si>
    <t>Noc Bank / Self Funding</t>
  </si>
  <si>
    <t>Possession Date</t>
  </si>
  <si>
    <t>FlatNumber</t>
  </si>
  <si>
    <t xml:space="preserve">Name of Flat Owner </t>
  </si>
  <si>
    <t xml:space="preserve">Mobil No </t>
  </si>
  <si>
    <t>Date Posssession</t>
  </si>
  <si>
    <t>Month-Year</t>
  </si>
  <si>
    <t>mm-yyyy</t>
  </si>
  <si>
    <t>Quarter</t>
  </si>
  <si>
    <t>Status</t>
  </si>
  <si>
    <t>A101</t>
  </si>
  <si>
    <t>MR. ASHISH PETHE.</t>
  </si>
  <si>
    <t>A</t>
  </si>
  <si>
    <t>27.12.2013</t>
  </si>
  <si>
    <t>Axis Bank</t>
  </si>
  <si>
    <t>28.03.2016</t>
  </si>
  <si>
    <t>March-15</t>
  </si>
  <si>
    <t>A1</t>
  </si>
  <si>
    <t>Q1</t>
  </si>
  <si>
    <t>Possessed</t>
  </si>
  <si>
    <t>A102</t>
  </si>
  <si>
    <t>MR. SWANAND GORE.</t>
  </si>
  <si>
    <t>29.03.2013</t>
  </si>
  <si>
    <t>self funding</t>
  </si>
  <si>
    <t>24.03.2016</t>
  </si>
  <si>
    <t>March-16</t>
  </si>
  <si>
    <t>M11</t>
  </si>
  <si>
    <t>Q4</t>
  </si>
  <si>
    <t>A103</t>
  </si>
  <si>
    <t>SMT. ANURADHA KAPARE.</t>
  </si>
  <si>
    <t>08.03.2013</t>
  </si>
  <si>
    <t>idbi bank</t>
  </si>
  <si>
    <t>20.03.2016</t>
  </si>
  <si>
    <t>September-15</t>
  </si>
  <si>
    <t>M7</t>
  </si>
  <si>
    <t>Q2</t>
  </si>
  <si>
    <t>A104</t>
  </si>
  <si>
    <t>MR.DAYANAND SHEVALE</t>
  </si>
  <si>
    <t>30.03.2013</t>
  </si>
  <si>
    <t>dhfc bank</t>
  </si>
  <si>
    <t>21.03.2016</t>
  </si>
  <si>
    <t>June-15</t>
  </si>
  <si>
    <t>M4</t>
  </si>
  <si>
    <t>A201</t>
  </si>
  <si>
    <t>MR. SACHIN CHUDHARI.</t>
  </si>
  <si>
    <t>08.12.2014</t>
  </si>
  <si>
    <t>22.03.2016</t>
  </si>
  <si>
    <t>A202</t>
  </si>
  <si>
    <t>MRS. SONALI GAIKWAD.</t>
  </si>
  <si>
    <t>20.02.2015</t>
  </si>
  <si>
    <t>TJBS Bank</t>
  </si>
  <si>
    <t>03.04.2016</t>
  </si>
  <si>
    <t>April-16</t>
  </si>
  <si>
    <t>M12</t>
  </si>
  <si>
    <t>Q5</t>
  </si>
  <si>
    <t>A203</t>
  </si>
  <si>
    <t>MRS. GSURI MAFIDAR.</t>
  </si>
  <si>
    <t>11.03.2014</t>
  </si>
  <si>
    <t>May-15</t>
  </si>
  <si>
    <t>A3</t>
  </si>
  <si>
    <t>A204</t>
  </si>
  <si>
    <t>MR. MILIND APTE.</t>
  </si>
  <si>
    <t>16.03.2013</t>
  </si>
  <si>
    <t>23.03.2016</t>
  </si>
  <si>
    <t>A301</t>
  </si>
  <si>
    <t>MRS. MOHINI PATIL.</t>
  </si>
  <si>
    <t>A302</t>
  </si>
  <si>
    <t>MRS. DEEPASHREE WADUSKAR.</t>
  </si>
  <si>
    <t>24.07.2013</t>
  </si>
  <si>
    <t>possession not received</t>
  </si>
  <si>
    <t>August-16</t>
  </si>
  <si>
    <t>M15</t>
  </si>
  <si>
    <t>Q6</t>
  </si>
  <si>
    <t>A303</t>
  </si>
  <si>
    <t>MR. TEJAS NITYANAND.</t>
  </si>
  <si>
    <t>SBI</t>
  </si>
  <si>
    <t>A304</t>
  </si>
  <si>
    <t>MR. VIKAS MISAL.</t>
  </si>
  <si>
    <t>31.03.2013</t>
  </si>
  <si>
    <t>Hdfc bank</t>
  </si>
  <si>
    <t>23.04.2016</t>
  </si>
  <si>
    <t>A401</t>
  </si>
  <si>
    <t>TERRACE FLAT</t>
  </si>
  <si>
    <t>vacant</t>
  </si>
  <si>
    <t>A402</t>
  </si>
  <si>
    <t>A403</t>
  </si>
  <si>
    <t>MR. NILESH GULHANE.</t>
  </si>
  <si>
    <t>30.12.2013</t>
  </si>
  <si>
    <t>possession not done</t>
  </si>
  <si>
    <t>A404</t>
  </si>
  <si>
    <t>MR. SANDEEP HARDIKAR.</t>
  </si>
  <si>
    <t>25.03.2013</t>
  </si>
  <si>
    <t>LIC</t>
  </si>
  <si>
    <t>B101</t>
  </si>
  <si>
    <t>MRS. PRDNYA VAIDYA.</t>
  </si>
  <si>
    <t>B</t>
  </si>
  <si>
    <t>24.05.2014</t>
  </si>
  <si>
    <t>B102</t>
  </si>
  <si>
    <t>MR. HARISH MANE.</t>
  </si>
  <si>
    <t xml:space="preserve">08.06.2016 </t>
  </si>
  <si>
    <t>B103</t>
  </si>
  <si>
    <t>MR. KUSHAL MORANDE.</t>
  </si>
  <si>
    <t>25.04.2014</t>
  </si>
  <si>
    <t>Tata capital</t>
  </si>
  <si>
    <t>July-15</t>
  </si>
  <si>
    <t>M5</t>
  </si>
  <si>
    <t>B104</t>
  </si>
  <si>
    <t>MR. SUDHIR PANDE.</t>
  </si>
  <si>
    <t>09.02.2015</t>
  </si>
  <si>
    <t>not received</t>
  </si>
  <si>
    <t>August-15</t>
  </si>
  <si>
    <t>M6</t>
  </si>
  <si>
    <t>B201</t>
  </si>
  <si>
    <t>MR. RAVINDRA MEMANE.</t>
  </si>
  <si>
    <t>19.05.2014</t>
  </si>
  <si>
    <t>B202</t>
  </si>
  <si>
    <t>MR. NITIN KADAM.</t>
  </si>
  <si>
    <t>29.03.2014</t>
  </si>
  <si>
    <r>
      <t>Hdfc bank</t>
    </r>
    <r>
      <rPr>
        <sz val="10"/>
        <color rgb="FF514E5B"/>
        <rFont val="Verdana"/>
        <family val="2"/>
      </rPr>
      <t xml:space="preserve"> '</t>
    </r>
  </si>
  <si>
    <t>02.04.2016</t>
  </si>
  <si>
    <t>B203</t>
  </si>
  <si>
    <t>MRS. PRATIBHA PHULSANGE.</t>
  </si>
  <si>
    <t>12.05.2014</t>
  </si>
  <si>
    <t>23-03-2016</t>
  </si>
  <si>
    <t>B204</t>
  </si>
  <si>
    <t>MR. VINOD HIREMATH.</t>
  </si>
  <si>
    <t>07.02.2015</t>
  </si>
  <si>
    <t>B301</t>
  </si>
  <si>
    <t>MR. ASHISH NAGPURE.</t>
  </si>
  <si>
    <t>21.06.2013</t>
  </si>
  <si>
    <t>Sarswat Bank</t>
  </si>
  <si>
    <t>B302</t>
  </si>
  <si>
    <t>MR. AJAY NAGPRE.</t>
  </si>
  <si>
    <t>B303</t>
  </si>
  <si>
    <t>MR. DEEPAK SASE.</t>
  </si>
  <si>
    <t>03.04.2013</t>
  </si>
  <si>
    <t>May-16</t>
  </si>
  <si>
    <t>M13</t>
  </si>
  <si>
    <t>B304</t>
  </si>
  <si>
    <t>MR. YOGESH PANT.</t>
  </si>
  <si>
    <t>20.03.2013</t>
  </si>
  <si>
    <t>B401</t>
  </si>
  <si>
    <t>Krishna sutar (Agreement Not done)</t>
  </si>
  <si>
    <t>December-16</t>
  </si>
  <si>
    <t>M16</t>
  </si>
  <si>
    <t>Q7</t>
  </si>
  <si>
    <t>B402</t>
  </si>
  <si>
    <t>B403</t>
  </si>
  <si>
    <t>MR. ABHIJIT KHADILKAR.</t>
  </si>
  <si>
    <t>23.02.2015</t>
  </si>
  <si>
    <t>tic</t>
  </si>
  <si>
    <t>B404</t>
  </si>
  <si>
    <t>DR. ASHOK SHINDE.</t>
  </si>
  <si>
    <t>04.04.2014</t>
  </si>
  <si>
    <t>December-15</t>
  </si>
  <si>
    <t>M9</t>
  </si>
  <si>
    <t>Q3</t>
  </si>
  <si>
    <t>C101</t>
  </si>
  <si>
    <t>MR. ANKIT PACHNANDA.</t>
  </si>
  <si>
    <t>C</t>
  </si>
  <si>
    <t>06.12.2014</t>
  </si>
  <si>
    <t>lic</t>
  </si>
  <si>
    <t>C102</t>
  </si>
  <si>
    <t>MR. ARUN GODSE.</t>
  </si>
  <si>
    <t>04.02.2015</t>
  </si>
  <si>
    <t>C103</t>
  </si>
  <si>
    <t>MRS. RITA PATIL.</t>
  </si>
  <si>
    <t>April-15</t>
  </si>
  <si>
    <t>A2</t>
  </si>
  <si>
    <t>C104</t>
  </si>
  <si>
    <t>DR. NARENDRA PAHAK.</t>
  </si>
  <si>
    <t>11.03.2013</t>
  </si>
  <si>
    <t>Born</t>
  </si>
  <si>
    <t>Q8</t>
  </si>
  <si>
    <t>C201</t>
  </si>
  <si>
    <t>MR. ANIL KALAGA.</t>
  </si>
  <si>
    <t>C202</t>
  </si>
  <si>
    <t>MRS. SEEMA TALOKAR.</t>
  </si>
  <si>
    <t>10.02.2015</t>
  </si>
  <si>
    <t>C203</t>
  </si>
  <si>
    <t>Mr. Manoj Kurankar (Agreement not</t>
  </si>
  <si>
    <t>C204</t>
  </si>
  <si>
    <t>MR. SATISH BHAVE.</t>
  </si>
  <si>
    <t>Self/HR loan</t>
  </si>
  <si>
    <t>C301</t>
  </si>
  <si>
    <t>MRS. ANJALI DESHPANDE.</t>
  </si>
  <si>
    <t>09.08.2014</t>
  </si>
  <si>
    <t>C302</t>
  </si>
  <si>
    <t>MR. PRITAM SALUNKE.</t>
  </si>
  <si>
    <t>C303</t>
  </si>
  <si>
    <t>MR. RAVINDRA ADVADKAR.</t>
  </si>
  <si>
    <t>01.10.2014</t>
  </si>
  <si>
    <t>C304</t>
  </si>
  <si>
    <t>MR. AMIT LIMAYE.</t>
  </si>
  <si>
    <t>C401</t>
  </si>
  <si>
    <t>C402</t>
  </si>
  <si>
    <t>C403</t>
  </si>
  <si>
    <t>MR. CHANDRASHEKHAR KADU.</t>
  </si>
  <si>
    <t>31.01.2015</t>
  </si>
  <si>
    <t>C404</t>
  </si>
  <si>
    <t>MRS. KRISHNA TICKOO.</t>
  </si>
  <si>
    <t>30.12.2013 0</t>
  </si>
  <si>
    <t>F101</t>
  </si>
  <si>
    <t>OPEN FLAT</t>
  </si>
  <si>
    <t>F</t>
  </si>
  <si>
    <t>F102</t>
  </si>
  <si>
    <t>MR. VAIBHAV BALAPURE.</t>
  </si>
  <si>
    <t>30.04.2016</t>
  </si>
  <si>
    <t>F103</t>
  </si>
  <si>
    <t>MRS. BHAGYASHREE PATHAK.</t>
  </si>
  <si>
    <t>18.03.2014</t>
  </si>
  <si>
    <t>Defence Account co-op</t>
  </si>
  <si>
    <t>F104</t>
  </si>
  <si>
    <t>MR. RAVINDRA PARDESHI.</t>
  </si>
  <si>
    <t>17.08.2013</t>
  </si>
  <si>
    <t>13.04.2016</t>
  </si>
  <si>
    <t>F201</t>
  </si>
  <si>
    <t>BIBHASH KUMAR.</t>
  </si>
  <si>
    <t>19.09.2015</t>
  </si>
  <si>
    <t>F202</t>
  </si>
  <si>
    <t>RAJEEV KUMAR SINHA.</t>
  </si>
  <si>
    <t>30.09.2015</t>
  </si>
  <si>
    <t>F203</t>
  </si>
  <si>
    <t>MR. AMIT PADHYE.</t>
  </si>
  <si>
    <t>11.04.2014</t>
  </si>
  <si>
    <t>F204</t>
  </si>
  <si>
    <t>AMOL PATIL.</t>
  </si>
  <si>
    <t>13.12.2014</t>
  </si>
  <si>
    <t>F301</t>
  </si>
  <si>
    <t>F302</t>
  </si>
  <si>
    <t>MR. AMEY BHIDE.</t>
  </si>
  <si>
    <t>17.03.2015</t>
  </si>
  <si>
    <t>F303</t>
  </si>
  <si>
    <t>MR. DNYANESH AYACHIT.</t>
  </si>
  <si>
    <t>07.09.2013</t>
  </si>
  <si>
    <t>13.05.2016</t>
  </si>
  <si>
    <t>F304</t>
  </si>
  <si>
    <t>MRS. SHITAL KOLHE.</t>
  </si>
  <si>
    <t>07.02.2014</t>
  </si>
  <si>
    <t>25.03.2016</t>
  </si>
  <si>
    <t>F401</t>
  </si>
  <si>
    <t>MRS. RIMJHIM SINGH</t>
  </si>
  <si>
    <t>15.01.2016</t>
  </si>
  <si>
    <t>20.04.2016</t>
  </si>
  <si>
    <t>20-04-2016</t>
  </si>
  <si>
    <t>F402</t>
  </si>
  <si>
    <t>MR. CHITRASEN NAYAK</t>
  </si>
  <si>
    <t>29.02.2016</t>
  </si>
  <si>
    <t>13-04-2016</t>
  </si>
  <si>
    <t>F403</t>
  </si>
  <si>
    <t>MRS. SHARWARI JOSHI.</t>
  </si>
  <si>
    <t>07.11.2014</t>
  </si>
  <si>
    <t>F404</t>
  </si>
  <si>
    <t>MR. GIRISH BINDU.</t>
  </si>
  <si>
    <t>11.08.2014</t>
  </si>
  <si>
    <t>G101</t>
  </si>
  <si>
    <t>MR. NITIN TILAK</t>
  </si>
  <si>
    <t>G</t>
  </si>
  <si>
    <t>G102</t>
  </si>
  <si>
    <t>G103</t>
  </si>
  <si>
    <t>MR. SWAPNEEL KELKAR.</t>
  </si>
  <si>
    <t>13.07.2015</t>
  </si>
  <si>
    <t>NKGSB Bank</t>
  </si>
  <si>
    <t>October-15</t>
  </si>
  <si>
    <t>M8</t>
  </si>
  <si>
    <t>G104</t>
  </si>
  <si>
    <t>MR. SHANTANU JOSHI.</t>
  </si>
  <si>
    <t>10.10.2014</t>
  </si>
  <si>
    <t>G201</t>
  </si>
  <si>
    <t>MR. ASHOK TRIPATHI</t>
  </si>
  <si>
    <t>29.01.2016</t>
  </si>
  <si>
    <t>G202</t>
  </si>
  <si>
    <t>G203</t>
  </si>
  <si>
    <t>SMT. SHUBHANGI DEGWEKAR.</t>
  </si>
  <si>
    <t>13.10.2014</t>
  </si>
  <si>
    <t>G204</t>
  </si>
  <si>
    <t>MR. PRASAD YEDURKAR.</t>
  </si>
  <si>
    <t>27.09.2014</t>
  </si>
  <si>
    <t>29-01-2016</t>
  </si>
  <si>
    <t>January-16</t>
  </si>
  <si>
    <t>M10</t>
  </si>
  <si>
    <t>G301</t>
  </si>
  <si>
    <t>MR. DUSHYANT KULKARNI.</t>
  </si>
  <si>
    <t>20.01.2015</t>
  </si>
  <si>
    <t>G302</t>
  </si>
  <si>
    <t>MRS. GAYATRI BONDALE.</t>
  </si>
  <si>
    <t>05.09.2015</t>
  </si>
  <si>
    <t>State bank</t>
  </si>
  <si>
    <t>G303</t>
  </si>
  <si>
    <t>MR. SUNIL MULAY.</t>
  </si>
  <si>
    <t>06.05.2014</t>
  </si>
  <si>
    <t>axis Bank</t>
  </si>
  <si>
    <t>28.04.2016</t>
  </si>
  <si>
    <t>G304</t>
  </si>
  <si>
    <t>MR. SACHIN PATIL.</t>
  </si>
  <si>
    <t>31.08.2013</t>
  </si>
  <si>
    <t>G401</t>
  </si>
  <si>
    <t>MR. MAHESH HIRAPURKAR</t>
  </si>
  <si>
    <t>28.01.2016</t>
  </si>
  <si>
    <t>June-16</t>
  </si>
  <si>
    <t>M14</t>
  </si>
  <si>
    <t>G402</t>
  </si>
  <si>
    <t>G403</t>
  </si>
  <si>
    <t>MRS. ASHWINI BHAGWAT.</t>
  </si>
  <si>
    <t>22.08.2014</t>
  </si>
  <si>
    <t>bhagini nivedita bank</t>
  </si>
  <si>
    <t>G404</t>
  </si>
  <si>
    <t>MR. SHAMLANT NAIK.</t>
  </si>
  <si>
    <t>11.10.2014</t>
  </si>
  <si>
    <t>Sr</t>
  </si>
  <si>
    <t>Month Total</t>
  </si>
  <si>
    <t>Percentage of occupied flats</t>
  </si>
  <si>
    <t>Grand Total</t>
  </si>
  <si>
    <t>Particulars</t>
  </si>
  <si>
    <t>01.04.2015</t>
  </si>
  <si>
    <t>01.04.2016</t>
  </si>
  <si>
    <t>Total</t>
  </si>
  <si>
    <t>ACCEPTED TO CHS</t>
  </si>
  <si>
    <t>DIFFERENCE FOR NEGOTIATION</t>
  </si>
  <si>
    <t>to</t>
  </si>
  <si>
    <t>31.03.2016</t>
  </si>
  <si>
    <t>17.11.2016</t>
  </si>
  <si>
    <t>Mseb Expenses</t>
  </si>
  <si>
    <t>Other Expenses</t>
  </si>
  <si>
    <t>Water Charges</t>
  </si>
  <si>
    <t>House Keeping</t>
  </si>
  <si>
    <t>Security Service</t>
  </si>
  <si>
    <t>Total RS</t>
  </si>
  <si>
    <t>Sum of Amount</t>
  </si>
  <si>
    <t>Column Labels</t>
  </si>
  <si>
    <t>Row Labels</t>
  </si>
  <si>
    <t>Q</t>
  </si>
  <si>
    <t>(blank)</t>
  </si>
  <si>
    <t>Electricity Charges</t>
  </si>
  <si>
    <t>Lift</t>
  </si>
  <si>
    <t>RC Ball Lock</t>
  </si>
  <si>
    <t>Security Charges</t>
  </si>
  <si>
    <t>Particular</t>
  </si>
  <si>
    <t>Date</t>
  </si>
  <si>
    <t>Period</t>
  </si>
  <si>
    <t>Amount</t>
  </si>
  <si>
    <t>Query</t>
  </si>
  <si>
    <t>30/04/2015</t>
  </si>
  <si>
    <t>Labour Charges for April 15</t>
  </si>
  <si>
    <t>April 2015</t>
  </si>
  <si>
    <t>Bills not available and Purpose not clear</t>
  </si>
  <si>
    <t>31/05/2015</t>
  </si>
  <si>
    <t>Labour Charges for May 15</t>
  </si>
  <si>
    <t>May 2015</t>
  </si>
  <si>
    <t>30/06/2015</t>
  </si>
  <si>
    <t>Labour Charges for June 15</t>
  </si>
  <si>
    <t>June 2015</t>
  </si>
  <si>
    <t>31/07/2015</t>
  </si>
  <si>
    <t>Labour Charged] for July 15</t>
  </si>
  <si>
    <t>July 2015</t>
  </si>
  <si>
    <t>31/08/2015</t>
  </si>
  <si>
    <t>Labour Charges for Aug 15</t>
  </si>
  <si>
    <t>August 2015</t>
  </si>
  <si>
    <t>20/09/2015</t>
  </si>
  <si>
    <t>Labour Charges for Sept 15</t>
  </si>
  <si>
    <t>Sept 2015</t>
  </si>
  <si>
    <t>31/10/2015</t>
  </si>
  <si>
    <t>Labour Charges for Oct 15</t>
  </si>
  <si>
    <t>Oct 2015</t>
  </si>
  <si>
    <t>B.P.Marne for Nov.2015</t>
  </si>
  <si>
    <t>Nov 2015</t>
  </si>
  <si>
    <t xml:space="preserve">Contract with Marne, Number of People and amount per month considered for 5 wings </t>
  </si>
  <si>
    <t>B.P.Marne for Dec.2015</t>
  </si>
  <si>
    <t>Dec 2015</t>
  </si>
  <si>
    <t>21/02/2016</t>
  </si>
  <si>
    <t>B.P.Marne for Jan.2016</t>
  </si>
  <si>
    <t>Jan 2016</t>
  </si>
  <si>
    <t>15/03/2016</t>
  </si>
  <si>
    <t>B.P.Marne for Feb.2016</t>
  </si>
  <si>
    <t>Feb 2016</t>
  </si>
  <si>
    <t>Bills not available</t>
  </si>
  <si>
    <t>31/03/2016</t>
  </si>
  <si>
    <t>B.P Marne for March 2016</t>
  </si>
  <si>
    <t>Mar 2016</t>
  </si>
  <si>
    <t>B.P. Marne for April 2016</t>
  </si>
  <si>
    <t>April 2016</t>
  </si>
  <si>
    <t>18/06/2016</t>
  </si>
  <si>
    <t>B.P. Marne for May 2016</t>
  </si>
  <si>
    <t>May 2016</t>
  </si>
  <si>
    <t>deductions</t>
  </si>
  <si>
    <t>27/06/2016</t>
  </si>
  <si>
    <t>Swach Pune</t>
  </si>
  <si>
    <t>April</t>
  </si>
  <si>
    <t>28/06/2016</t>
  </si>
  <si>
    <t>Swach seva Saha.</t>
  </si>
  <si>
    <t>29/06/2016</t>
  </si>
  <si>
    <t>May</t>
  </si>
  <si>
    <t>23/07/2016</t>
  </si>
  <si>
    <t>Swach Pune for June 16</t>
  </si>
  <si>
    <t>June 16</t>
  </si>
  <si>
    <t>29/07/2016</t>
  </si>
  <si>
    <t>Swach seva Saha. June 16</t>
  </si>
  <si>
    <t>B.P. Marne for June 2016</t>
  </si>
  <si>
    <t>June 2016</t>
  </si>
  <si>
    <t>Swach Pune for May</t>
  </si>
  <si>
    <t>B.P. Marne for July 2016</t>
  </si>
  <si>
    <t>July 2016</t>
  </si>
  <si>
    <t>17/08/2016</t>
  </si>
  <si>
    <t xml:space="preserve">Swach Pune for June 16 </t>
  </si>
  <si>
    <t>July 16</t>
  </si>
  <si>
    <t>19/08/2016</t>
  </si>
  <si>
    <t>17/09/2016</t>
  </si>
  <si>
    <t>B.P. Marne for Aug 2016</t>
  </si>
  <si>
    <t>August 2016</t>
  </si>
  <si>
    <t>Swach Pune for Aug 16</t>
  </si>
  <si>
    <t>August 16</t>
  </si>
  <si>
    <t>Swach seva Saha. Aug 16</t>
  </si>
  <si>
    <t>19/10/2016</t>
  </si>
  <si>
    <t>B.P. Marne for Sept 2016</t>
  </si>
  <si>
    <t>Sept 2016</t>
  </si>
  <si>
    <t>Swach Pune for Sept 16</t>
  </si>
  <si>
    <t>Sept 16</t>
  </si>
  <si>
    <t>Swach seva Saha. Sept 16</t>
  </si>
  <si>
    <t>B.P. Marne for Oct 2016</t>
  </si>
  <si>
    <t>Oct 2016</t>
  </si>
  <si>
    <t>Swach Pune for Oct 16</t>
  </si>
  <si>
    <t>Oct 16</t>
  </si>
  <si>
    <t>Swach seva Saha. Oct 16</t>
  </si>
  <si>
    <t>Soham Water Suppliers 30 trips</t>
  </si>
  <si>
    <t>Bills not available. Purpose and applicable months not clear.</t>
  </si>
  <si>
    <t>Soham Water Suppliers 25 trips</t>
  </si>
  <si>
    <t>Soham Water Suppliers 14 trips</t>
  </si>
  <si>
    <t>Soham Water Suppliers 15 trips</t>
  </si>
  <si>
    <t>14/01/2016</t>
  </si>
  <si>
    <t>Soham Water Suppliers 18 trips</t>
  </si>
  <si>
    <t>16/03/2016</t>
  </si>
  <si>
    <t>Soham Water Suppliers 16 trips</t>
  </si>
  <si>
    <t>Soham Water Supplier for Jan 2016</t>
  </si>
  <si>
    <t>Aryan Water Supplier for 26/01/2016 to 28/02/2016</t>
  </si>
  <si>
    <t>29/04/2016</t>
  </si>
  <si>
    <t>Soham Water supplier for 01.3.16 to 31.03.16 46 trips</t>
  </si>
  <si>
    <t>Soham Water supplier 03.04.2016 24 trips</t>
  </si>
  <si>
    <t>21/06/2016</t>
  </si>
  <si>
    <t>Aadishakati water 16.4.16 to 22.04.16 25 trips</t>
  </si>
  <si>
    <t>Aadishakati water 09.4.16 to 16.04.16 27 trips</t>
  </si>
  <si>
    <t>24/06/2016</t>
  </si>
  <si>
    <t>Aryan Water 01.04.16 to 08.04.16 24 trips</t>
  </si>
  <si>
    <t>Aadishakati water bill no 31+ 30</t>
  </si>
  <si>
    <t>30/08/2016</t>
  </si>
  <si>
    <t>Aadishakati water bill no 29</t>
  </si>
  <si>
    <t>Aadishakati water bill no 28</t>
  </si>
  <si>
    <t>28/09/2016</t>
  </si>
  <si>
    <t>Aadishakati water bill no 103 for 29.06 to 30.06 9 trips</t>
  </si>
  <si>
    <t>Aadishakati water bill no 105 for 02.058 to15.08 39 trips</t>
  </si>
  <si>
    <t>Aadishakati water bill no 104 for 01.07 to 31.07 49 trips</t>
  </si>
  <si>
    <t>Aadishakati water bill no 103 for 11.06 to 28.06 50 trips</t>
  </si>
  <si>
    <t>Bharekar Gas Agency</t>
  </si>
  <si>
    <t>Details Documents Required</t>
  </si>
  <si>
    <t>RC Ball lock.</t>
  </si>
  <si>
    <t xml:space="preserve">Lift AMC </t>
  </si>
  <si>
    <t>15.09.2016 to 14.09.2017</t>
  </si>
  <si>
    <t>AMC Document required</t>
  </si>
  <si>
    <t>22/05/2015</t>
  </si>
  <si>
    <t>Common</t>
  </si>
  <si>
    <t>12.04.2015 to 12.05.2015</t>
  </si>
  <si>
    <t xml:space="preserve">Bills not available. </t>
  </si>
  <si>
    <t>27/06/2015</t>
  </si>
  <si>
    <t>12.05.2015 to 12.06.2015</t>
  </si>
  <si>
    <t>24/07/2015</t>
  </si>
  <si>
    <t>10.06.2015 to 10.07.2015</t>
  </si>
  <si>
    <t>26/08/2015</t>
  </si>
  <si>
    <t>10.07.2015 to 10.08.2015</t>
  </si>
  <si>
    <t>24/09/2015</t>
  </si>
  <si>
    <t>10.08/2015 to 10.09.2015</t>
  </si>
  <si>
    <t>G wingCommon</t>
  </si>
  <si>
    <t>10.9.2015 to 10.10.2015</t>
  </si>
  <si>
    <t>MSEB Bills to be verified again Wing wise and Average amount per wing should be accepted</t>
  </si>
  <si>
    <t>F Wing Common</t>
  </si>
  <si>
    <t>C wing Common</t>
  </si>
  <si>
    <t>A wing Common</t>
  </si>
  <si>
    <t>B wing Common</t>
  </si>
  <si>
    <t>10.11.2015 to 10.12.2015</t>
  </si>
  <si>
    <t>27/01/2016</t>
  </si>
  <si>
    <t>10.12.2015 to 10.01.2016</t>
  </si>
  <si>
    <t>10.01.2016 to 10.02.2016</t>
  </si>
  <si>
    <t>10.02.2016 to 10.03.2016</t>
  </si>
  <si>
    <t>21/03/2016</t>
  </si>
  <si>
    <t>26/04/2016</t>
  </si>
  <si>
    <t>common</t>
  </si>
  <si>
    <t>25/03/2016 to 25/02/2016</t>
  </si>
  <si>
    <t>10.03.2016 to 10.04.2016</t>
  </si>
  <si>
    <t>10.04.2016 to 10.05.2016</t>
  </si>
  <si>
    <t>common Additional S.Deposit</t>
  </si>
  <si>
    <t>30/06/2016</t>
  </si>
  <si>
    <t>10.05.2016 to 10.06.2016</t>
  </si>
  <si>
    <t>10.06.2016 to 10.07.2016</t>
  </si>
  <si>
    <t>Previous Bill with Arrears</t>
  </si>
  <si>
    <t>22/08/2016</t>
  </si>
  <si>
    <t>10.07.2016 to 10.O8.2016</t>
  </si>
  <si>
    <t>10.07.2016 to 10.08.2016</t>
  </si>
  <si>
    <t>22/09/2016</t>
  </si>
  <si>
    <t>10.08.2016 to 10.09.2016</t>
  </si>
  <si>
    <t>25.07.2016 to 25.08.2016</t>
  </si>
  <si>
    <t>25/10/2016</t>
  </si>
  <si>
    <t>10.09.2016 to 10.10.2016</t>
  </si>
  <si>
    <t>25.08.2016 to 25.09.2016</t>
  </si>
  <si>
    <t>17/11/2016</t>
  </si>
  <si>
    <t>25.09.2016 to 25.10.2016</t>
  </si>
  <si>
    <t>Top Security for April .2015</t>
  </si>
  <si>
    <t>Top Security for May .2015</t>
  </si>
  <si>
    <t>Top Security for June .2015</t>
  </si>
  <si>
    <t>Top Security for .luly .2015</t>
  </si>
  <si>
    <t>Top Security for Aug .2015</t>
  </si>
  <si>
    <t>Aug 2015</t>
  </si>
  <si>
    <t>Top Security for Sept .2015</t>
  </si>
  <si>
    <t>Top Security for Oct 2015</t>
  </si>
  <si>
    <t>Top Security for Nov 2015</t>
  </si>
  <si>
    <t>Top Security for Dec.2015</t>
  </si>
  <si>
    <t>Dec.2015</t>
  </si>
  <si>
    <t>Top Security for Jan 2016</t>
  </si>
  <si>
    <t>19/03/2016</t>
  </si>
  <si>
    <t>Top Security for Feb 2016</t>
  </si>
  <si>
    <t>Top Security for March 2016</t>
  </si>
  <si>
    <t>March 2016</t>
  </si>
  <si>
    <t>Top Security for April 2016</t>
  </si>
  <si>
    <t>Top Security for May 2016</t>
  </si>
  <si>
    <t>25/07/2016</t>
  </si>
  <si>
    <t>Seeta Security for June 2016</t>
  </si>
  <si>
    <t>Seeta Security for July 2016</t>
  </si>
  <si>
    <t>29/09/2016</t>
  </si>
  <si>
    <t>Seeta Security for Aug 2016</t>
  </si>
  <si>
    <t>Aug 2016</t>
  </si>
  <si>
    <t>Seeta Security for Sept 2016</t>
  </si>
  <si>
    <t>Seeta Security for oct 2016</t>
  </si>
  <si>
    <t>Expenses Total</t>
  </si>
  <si>
    <t>Cumulative Occupancy</t>
  </si>
  <si>
    <t>Expenses Common for Month</t>
  </si>
  <si>
    <t>Wing-wise Occupancy</t>
  </si>
  <si>
    <t>November-15</t>
  </si>
  <si>
    <t>February-16</t>
  </si>
  <si>
    <t>July-16</t>
  </si>
  <si>
    <t>Sept-16</t>
  </si>
  <si>
    <t>Oct-16</t>
  </si>
  <si>
    <t>Nov'16</t>
  </si>
  <si>
    <t>January-17</t>
  </si>
  <si>
    <t>February-17</t>
  </si>
  <si>
    <t>SWACHH</t>
  </si>
  <si>
    <t>Swachh</t>
  </si>
  <si>
    <t>WING-WISE EXPENSES</t>
  </si>
  <si>
    <t>COMMON</t>
  </si>
  <si>
    <t>Average</t>
  </si>
  <si>
    <t>Minimum</t>
  </si>
  <si>
    <t>Maximum</t>
  </si>
  <si>
    <t>Month Total for all wings</t>
  </si>
  <si>
    <t>Monthwise Wing-wise Occupancy</t>
  </si>
  <si>
    <t>Percentage of expenses as per Monthwise Wing-wise Occupancy</t>
  </si>
  <si>
    <t>Percentage of MSEB Expenses that are acceptable to PWC-SA as per Monthwise Wing-wise Occupancy</t>
  </si>
  <si>
    <t xml:space="preserve">WING </t>
  </si>
  <si>
    <t>A-WING</t>
  </si>
  <si>
    <t>B-WING</t>
  </si>
  <si>
    <t>C-WING</t>
  </si>
  <si>
    <t>F-WING</t>
  </si>
  <si>
    <t>G-WING</t>
  </si>
  <si>
    <t>TOTAL</t>
  </si>
  <si>
    <t>AMOUNT ACCEPTABLE</t>
  </si>
  <si>
    <t>AMOUNT CLAIMED</t>
  </si>
  <si>
    <t>Summarry of acceptable MSEB Expenses to PWC-SA as per Monthwise Wing-wise Occupancy April 2015-16</t>
  </si>
  <si>
    <t>Trips mentioned by Devloper</t>
  </si>
  <si>
    <t>Water Tankers counted</t>
  </si>
  <si>
    <t xml:space="preserve">Percentage Expenses applicable for Common Area </t>
  </si>
  <si>
    <t>Summarry of acceptable MSEB Expenses to PWC-SA as per Monthwise Wing-wise Occupancy April 2016-17</t>
  </si>
  <si>
    <t>AMOUNT ACCEPTABLE as per APRIL 15</t>
  </si>
  <si>
    <t>AS PER APRIL 2016</t>
  </si>
  <si>
    <t>CHS MAY AGREE FOR MSEB EXPENSES WINGWISE AND COMMON SINCE APRIL 2016 AS UNDER</t>
  </si>
  <si>
    <t>CLAIM</t>
  </si>
  <si>
    <t>ACCEPTABLE</t>
  </si>
  <si>
    <t>WINGS</t>
  </si>
  <si>
    <t>Average Expenses For 80 Flats</t>
  </si>
  <si>
    <t>Average Expenses For 70 Flats</t>
  </si>
  <si>
    <t>MSEB</t>
  </si>
  <si>
    <t>STP</t>
  </si>
  <si>
    <t>Max</t>
  </si>
  <si>
    <t>Avg</t>
  </si>
  <si>
    <t xml:space="preserve">Maximum </t>
  </si>
  <si>
    <t>Divide 80 flats</t>
  </si>
  <si>
    <t>Divide by 70 flats</t>
  </si>
  <si>
    <t>Sinking</t>
  </si>
  <si>
    <t>Festival</t>
  </si>
  <si>
    <t>Common MSEB</t>
  </si>
  <si>
    <t xml:space="preserve">B </t>
  </si>
  <si>
    <t xml:space="preserve">A </t>
  </si>
  <si>
    <t xml:space="preserve">Our Average </t>
  </si>
  <si>
    <t>20*600</t>
  </si>
  <si>
    <t>Average Assumption</t>
  </si>
  <si>
    <t>Sinking(Exigency Fund)</t>
  </si>
  <si>
    <t>Total Amount</t>
  </si>
  <si>
    <t>Proposed Maintenance Amount</t>
  </si>
  <si>
    <t>A - Wing</t>
  </si>
  <si>
    <t>B  - Wing</t>
  </si>
  <si>
    <t>C  - Wing</t>
  </si>
  <si>
    <t>F  - Wing</t>
  </si>
  <si>
    <t>G  - Wing</t>
  </si>
  <si>
    <t>FUTURE MAINTENANCE FOR 1 YEAR for 5 wings</t>
  </si>
  <si>
    <t>This is as per present known expenses made available by Developer.</t>
  </si>
  <si>
    <t>We need to recalculate Maintenance amount for such cases,if any.</t>
  </si>
  <si>
    <t>SAI AVISHKAR - FUTURE MAINTENANCE PROPOSED FOR 1 YEAR for 5 wings</t>
  </si>
  <si>
    <t>RS. 2200 PER MONTH</t>
  </si>
  <si>
    <t>Subtotal</t>
  </si>
  <si>
    <t xml:space="preserve">Total </t>
  </si>
  <si>
    <t xml:space="preserve">Any other expenses details not shared by Developer or any future expense, are not part of this calculation </t>
  </si>
  <si>
    <t>For MSEB Wingwise Bill, 16 flats are considered as 100% Occupancy</t>
  </si>
  <si>
    <t>For  Common MSEB Society Bill, 80 Flats are considered as 100% Occupancy</t>
  </si>
  <si>
    <t>TOTAL Claim</t>
  </si>
  <si>
    <t>May Be acepted</t>
  </si>
  <si>
    <t>WING-WISE MSEB EXPENSES</t>
  </si>
  <si>
    <t>Month Occ. Total Wing</t>
  </si>
  <si>
    <t>Cumulative Occ.</t>
  </si>
  <si>
    <t>Percentage of occupancy</t>
  </si>
  <si>
    <t>Expected Occ Total</t>
  </si>
  <si>
    <t>Percentage Expenses applicable for CHS</t>
  </si>
  <si>
    <t>MSEB Bill of July 2016 which is pertaining to earlier months, Occupancy is considered as 34.(Also Average Rs.22000 for 8 months 176000)</t>
  </si>
  <si>
    <t>Claim Expenses Total</t>
  </si>
  <si>
    <t>May Be Acceptable Expenses Total</t>
  </si>
  <si>
    <t>Provisional Possession Date</t>
  </si>
  <si>
    <t>EXPENSES SINCE MARCH 17 TO JUNE 17</t>
  </si>
  <si>
    <t>EXPENSES SINCE APRIL 17 TO FEBRUARY 17</t>
  </si>
  <si>
    <t>ACCEPTED</t>
  </si>
  <si>
    <t>30% of 1153570</t>
  </si>
  <si>
    <t>TOTAL CONTRIBUTION FROM MEMBERS</t>
  </si>
  <si>
    <t>INTEREST on 63 Lakhs for two years</t>
  </si>
  <si>
    <t>Club house Charges for 25 incedence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</si>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</sst>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\-yyyy"/>
    <numFmt numFmtId="165" formatCode="[$-409]mmmm\-yy;@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vertAlign val="superscript"/>
      <sz val="10"/>
      <color theme="1"/>
      <name val="Verdana"/>
      <family val="2"/>
    </font>
    <font>
      <u/>
      <sz val="10"/>
      <color theme="1"/>
      <name val="Verdana"/>
      <family val="2"/>
    </font>
    <font>
      <sz val="10"/>
      <color rgb="FF514E5B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sz val="12"/>
      <color theme="1"/>
      <name val="Verdana"/>
      <family val="2"/>
    </font>
    <font>
      <sz val="12"/>
      <color theme="1"/>
      <name val="Tahoma"/>
      <family val="2"/>
    </font>
    <font>
      <sz val="8"/>
      <color theme="1"/>
      <name val="Verdan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4"/>
      <color rgb="FFFF0000"/>
      <name val="Calibri"/>
      <family val="2"/>
      <scheme val="minor"/>
    </font>
    <font>
      <b/>
      <sz val="12"/>
      <color theme="1"/>
      <name val="Verdana"/>
      <family val="2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3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3" fillId="0" borderId="1" xfId="0" quotePrefix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2" fillId="0" borderId="1" xfId="0" applyFont="1" applyBorder="1"/>
    <xf numFmtId="164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/>
    <xf numFmtId="164" fontId="3" fillId="0" borderId="1" xfId="0" applyNumberFormat="1" applyFont="1" applyBorder="1" applyAlignment="1">
      <alignment horizontal="right"/>
    </xf>
    <xf numFmtId="165" fontId="3" fillId="0" borderId="1" xfId="0" quotePrefix="1" applyNumberFormat="1" applyFont="1" applyBorder="1" applyAlignment="1">
      <alignment horizontal="left"/>
    </xf>
    <xf numFmtId="165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right" vertical="center" wrapText="1"/>
    </xf>
    <xf numFmtId="165" fontId="3" fillId="0" borderId="1" xfId="0" quotePrefix="1" applyNumberFormat="1" applyFont="1" applyBorder="1" applyAlignment="1">
      <alignment horizontal="left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right" vertical="center" wrapText="1"/>
    </xf>
    <xf numFmtId="0" fontId="0" fillId="0" borderId="1" xfId="0" applyBorder="1"/>
    <xf numFmtId="0" fontId="9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 indent="3"/>
    </xf>
    <xf numFmtId="0" fontId="1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16" fontId="8" fillId="0" borderId="1" xfId="0" quotePrefix="1" applyNumberFormat="1" applyFont="1" applyBorder="1" applyAlignment="1">
      <alignment horizontal="left" vertical="top"/>
    </xf>
    <xf numFmtId="0" fontId="8" fillId="0" borderId="1" xfId="0" applyFont="1" applyBorder="1" applyAlignment="1">
      <alignment horizontal="right" vertical="top"/>
    </xf>
    <xf numFmtId="0" fontId="0" fillId="0" borderId="1" xfId="0" applyBorder="1" applyAlignment="1">
      <alignment horizontal="left" vertical="top" wrapText="1"/>
    </xf>
    <xf numFmtId="0" fontId="8" fillId="0" borderId="1" xfId="0" quotePrefix="1" applyFont="1" applyBorder="1" applyAlignment="1">
      <alignment horizontal="left" vertical="top"/>
    </xf>
    <xf numFmtId="14" fontId="8" fillId="0" borderId="1" xfId="0" applyNumberFormat="1" applyFont="1" applyBorder="1" applyAlignment="1">
      <alignment horizontal="left" vertical="top"/>
    </xf>
    <xf numFmtId="16" fontId="0" fillId="0" borderId="1" xfId="0" quotePrefix="1" applyNumberFormat="1" applyBorder="1" applyAlignment="1">
      <alignment horizontal="left" vertical="top"/>
    </xf>
    <xf numFmtId="16" fontId="0" fillId="0" borderId="1" xfId="0" quotePrefix="1" applyNumberFormat="1" applyBorder="1" applyAlignment="1">
      <alignment horizontal="left" vertical="top" wrapText="1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right" vertical="top"/>
    </xf>
    <xf numFmtId="0" fontId="1" fillId="0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right" vertical="top"/>
    </xf>
    <xf numFmtId="0" fontId="9" fillId="0" borderId="1" xfId="0" applyFont="1" applyBorder="1" applyAlignment="1">
      <alignment horizontal="right" vertical="top"/>
    </xf>
    <xf numFmtId="2" fontId="1" fillId="0" borderId="1" xfId="0" applyNumberFormat="1" applyFont="1" applyBorder="1" applyAlignment="1">
      <alignment horizontal="center"/>
    </xf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2" fontId="1" fillId="0" borderId="1" xfId="0" applyNumberFormat="1" applyFont="1" applyFill="1" applyBorder="1" applyAlignment="1">
      <alignment horizontal="left" vertical="top" wrapText="1"/>
    </xf>
    <xf numFmtId="16" fontId="1" fillId="0" borderId="1" xfId="0" quotePrefix="1" applyNumberFormat="1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1" fillId="0" borderId="4" xfId="0" applyFont="1" applyFill="1" applyBorder="1" applyAlignment="1">
      <alignment horizontal="center" vertical="top"/>
    </xf>
    <xf numFmtId="0" fontId="0" fillId="0" borderId="4" xfId="0" applyFill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0" fontId="13" fillId="0" borderId="0" xfId="0" applyFont="1"/>
    <xf numFmtId="0" fontId="1" fillId="0" borderId="4" xfId="0" applyFont="1" applyFill="1" applyBorder="1"/>
    <xf numFmtId="1" fontId="1" fillId="0" borderId="1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4" fillId="0" borderId="1" xfId="0" applyFont="1" applyFill="1" applyBorder="1"/>
    <xf numFmtId="1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top"/>
    </xf>
    <xf numFmtId="0" fontId="13" fillId="0" borderId="0" xfId="0" applyFont="1" applyAlignment="1">
      <alignment horizontal="center"/>
    </xf>
    <xf numFmtId="0" fontId="14" fillId="0" borderId="0" xfId="0" applyFont="1"/>
    <xf numFmtId="0" fontId="8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5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vertical="center" wrapText="1"/>
    </xf>
    <xf numFmtId="2" fontId="0" fillId="0" borderId="1" xfId="0" applyNumberFormat="1" applyBorder="1"/>
    <xf numFmtId="2" fontId="0" fillId="0" borderId="0" xfId="0" applyNumberFormat="1"/>
    <xf numFmtId="0" fontId="1" fillId="0" borderId="1" xfId="0" applyFont="1" applyBorder="1" applyAlignment="1">
      <alignment wrapText="1"/>
    </xf>
    <xf numFmtId="2" fontId="1" fillId="0" borderId="1" xfId="0" applyNumberFormat="1" applyFont="1" applyBorder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16" fontId="1" fillId="0" borderId="1" xfId="0" applyNumberFormat="1" applyFont="1" applyBorder="1"/>
    <xf numFmtId="2" fontId="1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0" fillId="2" borderId="4" xfId="0" applyFill="1" applyBorder="1" applyAlignment="1">
      <alignment horizontal="center"/>
    </xf>
    <xf numFmtId="0" fontId="12" fillId="0" borderId="0" xfId="0" applyFont="1" applyFill="1" applyBorder="1"/>
    <xf numFmtId="0" fontId="14" fillId="2" borderId="1" xfId="0" applyFont="1" applyFill="1" applyBorder="1" applyAlignment="1">
      <alignment horizontal="left"/>
    </xf>
    <xf numFmtId="0" fontId="16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2" fontId="14" fillId="2" borderId="1" xfId="0" applyNumberFormat="1" applyFont="1" applyFill="1" applyBorder="1" applyAlignment="1">
      <alignment horizontal="center"/>
    </xf>
    <xf numFmtId="0" fontId="14" fillId="2" borderId="1" xfId="0" quotePrefix="1" applyFont="1" applyFill="1" applyBorder="1" applyAlignment="1">
      <alignment horizontal="left"/>
    </xf>
    <xf numFmtId="0" fontId="16" fillId="2" borderId="0" xfId="0" applyFont="1" applyFill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1" fillId="0" borderId="4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0" xfId="0" applyAlignment="1"/>
    <xf numFmtId="0" fontId="1" fillId="0" borderId="1" xfId="0" applyFont="1" applyBorder="1" applyAlignment="1"/>
    <xf numFmtId="16" fontId="1" fillId="0" borderId="1" xfId="0" quotePrefix="1" applyNumberFormat="1" applyFont="1" applyBorder="1" applyAlignment="1"/>
    <xf numFmtId="0" fontId="1" fillId="0" borderId="1" xfId="0" quotePrefix="1" applyFont="1" applyBorder="1" applyAlignment="1"/>
    <xf numFmtId="0" fontId="12" fillId="0" borderId="1" xfId="0" applyFont="1" applyBorder="1" applyAlignment="1"/>
    <xf numFmtId="2" fontId="0" fillId="0" borderId="1" xfId="0" applyNumberFormat="1" applyBorder="1" applyAlignment="1"/>
    <xf numFmtId="0" fontId="0" fillId="0" borderId="0" xfId="0" applyAlignment="1">
      <alignment horizontal="left"/>
    </xf>
    <xf numFmtId="0" fontId="12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Border="1" applyAlignment="1"/>
    <xf numFmtId="0" fontId="12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/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1" fillId="0" borderId="0" xfId="0" quotePrefix="1" applyFont="1" applyBorder="1"/>
    <xf numFmtId="0" fontId="14" fillId="0" borderId="0" xfId="0" applyFont="1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Fill="1" applyBorder="1" applyAlignment="1">
      <alignment horizontal="right"/>
    </xf>
    <xf numFmtId="0" fontId="0" fillId="0" borderId="1" xfId="0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2" fontId="12" fillId="0" borderId="1" xfId="0" applyNumberFormat="1" applyFont="1" applyBorder="1"/>
    <xf numFmtId="0" fontId="12" fillId="0" borderId="1" xfId="0" applyFont="1" applyBorder="1"/>
    <xf numFmtId="0" fontId="12" fillId="0" borderId="0" xfId="0" applyFont="1" applyBorder="1" applyAlignment="1">
      <alignment horizontal="left"/>
    </xf>
    <xf numFmtId="0" fontId="0" fillId="0" borderId="7" xfId="0" applyBorder="1"/>
    <xf numFmtId="0" fontId="0" fillId="0" borderId="0" xfId="0" applyBorder="1"/>
    <xf numFmtId="1" fontId="0" fillId="0" borderId="0" xfId="0" applyNumberFormat="1"/>
    <xf numFmtId="1" fontId="13" fillId="0" borderId="0" xfId="0" applyNumberFormat="1" applyFont="1"/>
    <xf numFmtId="0" fontId="17" fillId="0" borderId="1" xfId="0" applyFont="1" applyFill="1" applyBorder="1" applyAlignment="1">
      <alignment horizontal="center" vertical="top" wrapText="1"/>
    </xf>
    <xf numFmtId="1" fontId="13" fillId="0" borderId="1" xfId="0" applyNumberFormat="1" applyFont="1" applyBorder="1"/>
    <xf numFmtId="1" fontId="1" fillId="0" borderId="1" xfId="0" applyNumberFormat="1" applyFont="1" applyFill="1" applyBorder="1" applyAlignment="1">
      <alignment horizontal="center" vertical="top" wrapText="1"/>
    </xf>
    <xf numFmtId="1" fontId="12" fillId="0" borderId="1" xfId="0" applyNumberFormat="1" applyFont="1" applyBorder="1"/>
    <xf numFmtId="1" fontId="13" fillId="0" borderId="1" xfId="0" applyNumberFormat="1" applyFont="1" applyBorder="1" applyAlignment="1">
      <alignment horizontal="right"/>
    </xf>
    <xf numFmtId="0" fontId="12" fillId="0" borderId="0" xfId="0" applyFont="1"/>
    <xf numFmtId="1" fontId="12" fillId="0" borderId="1" xfId="0" applyNumberFormat="1" applyFont="1" applyBorder="1" applyAlignment="1">
      <alignment horizontal="left"/>
    </xf>
    <xf numFmtId="1" fontId="12" fillId="0" borderId="1" xfId="0" applyNumberFormat="1" applyFont="1" applyBorder="1" applyAlignment="1"/>
    <xf numFmtId="0" fontId="1" fillId="0" borderId="1" xfId="0" applyFont="1" applyBorder="1" applyAlignment="1">
      <alignment vertical="top" wrapText="1"/>
    </xf>
    <xf numFmtId="1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7" fontId="0" fillId="0" borderId="0" xfId="0" applyNumberFormat="1"/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4" fillId="0" borderId="1" xfId="0" applyFont="1" applyBorder="1" applyAlignment="1">
      <alignment horizontal="center" wrapText="1"/>
    </xf>
    <xf numFmtId="0" fontId="18" fillId="0" borderId="1" xfId="0" applyFont="1" applyFill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 vertical="center" wrapText="1" indent="3"/>
    </xf>
    <xf numFmtId="0" fontId="7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4" fillId="0" borderId="3" xfId="0" applyFont="1" applyBorder="1" applyAlignment="1">
      <alignment horizontal="center" vertical="top"/>
    </xf>
    <xf numFmtId="0" fontId="14" fillId="0" borderId="2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left"/>
    </xf>
    <xf numFmtId="0" fontId="1" fillId="0" borderId="1" xfId="0" quotePrefix="1" applyFont="1" applyFill="1" applyBorder="1" applyAlignment="1">
      <alignment horizontal="left"/>
    </xf>
    <xf numFmtId="1" fontId="16" fillId="0" borderId="1" xfId="0" applyNumberFormat="1" applyFont="1" applyBorder="1" applyAlignment="1">
      <alignment horizontal="right"/>
    </xf>
    <xf numFmtId="1" fontId="14" fillId="0" borderId="1" xfId="0" applyNumberFormat="1" applyFont="1" applyBorder="1" applyAlignment="1">
      <alignment horizontal="right"/>
    </xf>
    <xf numFmtId="1" fontId="16" fillId="0" borderId="1" xfId="0" applyNumberFormat="1" applyFont="1" applyFill="1" applyBorder="1" applyAlignment="1">
      <alignment horizontal="right"/>
    </xf>
    <xf numFmtId="1" fontId="19" fillId="0" borderId="1" xfId="0" applyNumberFormat="1" applyFont="1" applyBorder="1" applyAlignment="1">
      <alignment horizontal="right"/>
    </xf>
    <xf numFmtId="1" fontId="14" fillId="0" borderId="1" xfId="0" applyNumberFormat="1" applyFont="1" applyFill="1" applyBorder="1" applyAlignment="1">
      <alignment horizontal="right"/>
    </xf>
    <xf numFmtId="1" fontId="16" fillId="0" borderId="0" xfId="0" applyNumberFormat="1" applyFont="1" applyFill="1" applyAlignment="1">
      <alignment horizontal="right"/>
    </xf>
    <xf numFmtId="1" fontId="16" fillId="0" borderId="1" xfId="0" applyNumberFormat="1" applyFont="1" applyBorder="1" applyAlignment="1">
      <alignment horizontal="center"/>
    </xf>
    <xf numFmtId="1" fontId="16" fillId="0" borderId="1" xfId="0" applyNumberFormat="1" applyFont="1" applyBorder="1"/>
    <xf numFmtId="0" fontId="14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1" fontId="14" fillId="0" borderId="1" xfId="0" applyNumberFormat="1" applyFont="1" applyBorder="1"/>
    <xf numFmtId="1" fontId="9" fillId="0" borderId="1" xfId="0" applyNumberFormat="1" applyFont="1" applyBorder="1" applyAlignment="1">
      <alignment vertical="center" wrapText="1"/>
    </xf>
    <xf numFmtId="1" fontId="9" fillId="0" borderId="1" xfId="0" applyNumberFormat="1" applyFont="1" applyBorder="1" applyAlignment="1">
      <alignment horizontal="right" vertical="top"/>
    </xf>
    <xf numFmtId="1" fontId="9" fillId="2" borderId="1" xfId="0" applyNumberFormat="1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wrapText="1"/>
    </xf>
    <xf numFmtId="1" fontId="13" fillId="2" borderId="1" xfId="0" applyNumberFormat="1" applyFont="1" applyFill="1" applyBorder="1" applyAlignment="1">
      <alignment wrapText="1"/>
    </xf>
    <xf numFmtId="1" fontId="13" fillId="3" borderId="1" xfId="0" applyNumberFormat="1" applyFont="1" applyFill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20" fillId="0" borderId="6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2" fontId="12" fillId="0" borderId="1" xfId="0" applyNumberFormat="1" applyFont="1" applyBorder="1" applyAlignment="1">
      <alignment vertical="center" wrapText="1"/>
    </xf>
    <xf numFmtId="1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vertical="center" wrapText="1"/>
    </xf>
    <xf numFmtId="1" fontId="21" fillId="0" borderId="1" xfId="0" applyNumberFormat="1" applyFont="1" applyBorder="1" applyAlignment="1">
      <alignment horizontal="center" vertical="center"/>
    </xf>
    <xf numFmtId="1" fontId="21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1" fillId="0" borderId="1" xfId="0" applyFont="1" applyBorder="1" applyAlignment="1">
      <alignment horizontal="center"/>
    </xf>
    <xf numFmtId="1" fontId="22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" fontId="14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276225</xdr:rowOff>
    </xdr:from>
    <xdr:to>
      <xdr:col>1</xdr:col>
      <xdr:colOff>0</xdr:colOff>
      <xdr:row>17</xdr:row>
      <xdr:rowOff>333375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343025" y="3429000"/>
          <a:ext cx="0" cy="190500"/>
        </a:xfrm>
        <a:prstGeom prst="line">
          <a:avLst/>
        </a:prstGeom>
        <a:noFill/>
        <a:ln w="6350">
          <a:solidFill>
            <a:srgbClr val="CACAC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10</xdr:row>
      <xdr:rowOff>133350</xdr:rowOff>
    </xdr:from>
    <xdr:to>
      <xdr:col>1</xdr:col>
      <xdr:colOff>0</xdr:colOff>
      <xdr:row>13</xdr:row>
      <xdr:rowOff>542925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1343025" y="2228850"/>
          <a:ext cx="0" cy="628650"/>
        </a:xfrm>
        <a:prstGeom prst="line">
          <a:avLst/>
        </a:prstGeom>
        <a:noFill/>
        <a:ln w="3175">
          <a:solidFill>
            <a:srgbClr val="CCCCC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MFI\CRK\trupti\SAAA\Sai%20Avishkar%20Soc%20list-2(%20HM)%209th%20march%202017%20C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"/>
      <sheetName val="Sheet7"/>
      <sheetName val="Sheet3"/>
      <sheetName val="Sheet2"/>
      <sheetName val="Sheet1"/>
    </sheetNames>
    <sheetDataSet>
      <sheetData sheetId="0">
        <row r="4">
          <cell r="D4" t="str">
            <v>A101</v>
          </cell>
          <cell r="E4" t="str">
            <v xml:space="preserve">Mr. Ashish Pethe </v>
          </cell>
          <cell r="F4">
            <v>9766510002</v>
          </cell>
          <cell r="G4">
            <v>42064</v>
          </cell>
          <cell r="H4">
            <v>42078</v>
          </cell>
        </row>
        <row r="5">
          <cell r="D5" t="str">
            <v>A102</v>
          </cell>
          <cell r="E5" t="str">
            <v>Mr. Swanand Gore</v>
          </cell>
          <cell r="F5">
            <v>9466410661</v>
          </cell>
          <cell r="G5">
            <v>42453</v>
          </cell>
          <cell r="H5">
            <v>42444</v>
          </cell>
        </row>
        <row r="6">
          <cell r="D6" t="str">
            <v>A103</v>
          </cell>
          <cell r="E6" t="str">
            <v xml:space="preserve">Mr. Anuradha Balkrishna Kapare </v>
          </cell>
          <cell r="F6">
            <v>9702276907</v>
          </cell>
          <cell r="G6">
            <v>42254</v>
          </cell>
          <cell r="H6">
            <v>42262</v>
          </cell>
        </row>
        <row r="7">
          <cell r="D7" t="str">
            <v>A104</v>
          </cell>
          <cell r="E7" t="str">
            <v xml:space="preserve">Mr. Dayanand B Shevale </v>
          </cell>
          <cell r="F7">
            <v>9890088171</v>
          </cell>
          <cell r="G7">
            <v>42170</v>
          </cell>
          <cell r="H7">
            <v>42170</v>
          </cell>
        </row>
        <row r="8">
          <cell r="D8" t="str">
            <v>A201</v>
          </cell>
          <cell r="E8" t="str">
            <v>Mr. Sachin Chaudhari</v>
          </cell>
          <cell r="F8">
            <v>9922907295</v>
          </cell>
          <cell r="G8">
            <v>42449</v>
          </cell>
          <cell r="H8">
            <v>42444</v>
          </cell>
        </row>
        <row r="9">
          <cell r="D9" t="str">
            <v>A202</v>
          </cell>
          <cell r="E9" t="str">
            <v xml:space="preserve">Mrs.Sonali B Gaikwad </v>
          </cell>
          <cell r="F9">
            <v>9823228791</v>
          </cell>
          <cell r="G9">
            <v>42463</v>
          </cell>
          <cell r="H9">
            <v>42475</v>
          </cell>
        </row>
        <row r="10">
          <cell r="D10" t="str">
            <v>A203</v>
          </cell>
          <cell r="E10" t="str">
            <v xml:space="preserve">Mrs. Gauri Sameer Mafidar </v>
          </cell>
          <cell r="F10">
            <v>9923450364</v>
          </cell>
          <cell r="G10">
            <v>42125</v>
          </cell>
          <cell r="H10">
            <v>42125</v>
          </cell>
        </row>
        <row r="11">
          <cell r="D11" t="str">
            <v>A204</v>
          </cell>
          <cell r="E11" t="str">
            <v>Mr.Milind Apte</v>
          </cell>
          <cell r="F11">
            <v>8793082355</v>
          </cell>
          <cell r="G11">
            <v>42083</v>
          </cell>
          <cell r="H11">
            <v>42078</v>
          </cell>
        </row>
        <row r="12">
          <cell r="D12" t="str">
            <v>A301</v>
          </cell>
          <cell r="E12" t="str">
            <v>Mrs. Mohini A Patil</v>
          </cell>
          <cell r="F12">
            <v>9860600779</v>
          </cell>
          <cell r="G12">
            <v>42144</v>
          </cell>
          <cell r="H12">
            <v>42139</v>
          </cell>
        </row>
        <row r="13">
          <cell r="D13" t="str">
            <v>A302</v>
          </cell>
          <cell r="E13" t="str">
            <v xml:space="preserve">Mrs. Deepshri Ganesh Waduskar </v>
          </cell>
          <cell r="F13">
            <v>9423168093</v>
          </cell>
          <cell r="G13">
            <v>42589</v>
          </cell>
          <cell r="H13">
            <v>42597</v>
          </cell>
        </row>
        <row r="14">
          <cell r="D14" t="str">
            <v>A303</v>
          </cell>
          <cell r="E14" t="str">
            <v xml:space="preserve">Mr. Tejas A Nityanand </v>
          </cell>
          <cell r="F14">
            <v>9850645426</v>
          </cell>
          <cell r="G14">
            <v>42174</v>
          </cell>
          <cell r="H14">
            <v>42170</v>
          </cell>
        </row>
        <row r="15">
          <cell r="D15" t="str">
            <v>A304</v>
          </cell>
          <cell r="E15" t="str">
            <v xml:space="preserve">Dr. Vikas Misal </v>
          </cell>
          <cell r="F15">
            <v>8600618898</v>
          </cell>
          <cell r="G15">
            <v>42447</v>
          </cell>
          <cell r="H15">
            <v>42444</v>
          </cell>
        </row>
        <row r="16">
          <cell r="D16" t="str">
            <v>B101</v>
          </cell>
          <cell r="E16" t="str">
            <v xml:space="preserve">Mr. Kuldeep Vaidya </v>
          </cell>
          <cell r="F16">
            <v>9921933980</v>
          </cell>
          <cell r="G16">
            <v>42449</v>
          </cell>
          <cell r="H16">
            <v>42444</v>
          </cell>
        </row>
        <row r="17">
          <cell r="D17" t="str">
            <v>B102</v>
          </cell>
          <cell r="E17" t="str">
            <v xml:space="preserve">Mr. Harish Mane </v>
          </cell>
          <cell r="F17">
            <v>9890761314</v>
          </cell>
          <cell r="G17">
            <v>42480</v>
          </cell>
          <cell r="H17">
            <v>42475</v>
          </cell>
        </row>
        <row r="18">
          <cell r="D18" t="str">
            <v>B103</v>
          </cell>
          <cell r="E18" t="str">
            <v xml:space="preserve">Mr. Kushal Morande </v>
          </cell>
          <cell r="F18">
            <v>9850070109</v>
          </cell>
          <cell r="G18">
            <v>42186</v>
          </cell>
          <cell r="H18">
            <v>42200</v>
          </cell>
        </row>
        <row r="19">
          <cell r="D19" t="str">
            <v>B104</v>
          </cell>
          <cell r="E19" t="str">
            <v>Mr. Sudhir Pande</v>
          </cell>
          <cell r="F19">
            <v>8308200299</v>
          </cell>
          <cell r="G19">
            <v>42233</v>
          </cell>
          <cell r="H19">
            <v>42231</v>
          </cell>
        </row>
        <row r="20">
          <cell r="D20" t="str">
            <v>B201</v>
          </cell>
          <cell r="E20" t="str">
            <v xml:space="preserve">Mr. Ravindra Memane </v>
          </cell>
          <cell r="F20">
            <v>9637612272</v>
          </cell>
          <cell r="G20">
            <v>42174</v>
          </cell>
          <cell r="H20">
            <v>42170</v>
          </cell>
        </row>
        <row r="21">
          <cell r="D21" t="str">
            <v>B202</v>
          </cell>
          <cell r="E21" t="str">
            <v xml:space="preserve">Mr. Nitin Kadam </v>
          </cell>
          <cell r="F21">
            <v>9823888414</v>
          </cell>
          <cell r="G21">
            <v>42462</v>
          </cell>
          <cell r="H21">
            <v>42475</v>
          </cell>
        </row>
        <row r="22">
          <cell r="D22" t="str">
            <v>B203</v>
          </cell>
          <cell r="E22" t="str">
            <v xml:space="preserve">Mrs. Pratibha Phulsange </v>
          </cell>
          <cell r="F22">
            <v>9762343798</v>
          </cell>
          <cell r="G22"/>
          <cell r="H22" t="str">
            <v>Unknown</v>
          </cell>
        </row>
        <row r="23">
          <cell r="D23" t="str">
            <v>B204</v>
          </cell>
          <cell r="E23" t="str">
            <v xml:space="preserve">Mr. Vinod Hiremath </v>
          </cell>
          <cell r="F23">
            <v>9049003522</v>
          </cell>
          <cell r="G23">
            <v>42583</v>
          </cell>
          <cell r="H23">
            <v>42597</v>
          </cell>
        </row>
        <row r="24">
          <cell r="D24" t="str">
            <v>B301</v>
          </cell>
          <cell r="E24" t="str">
            <v>Mr.Ashish Nagpure</v>
          </cell>
          <cell r="F24">
            <v>9762002374</v>
          </cell>
          <cell r="G24">
            <v>42147</v>
          </cell>
          <cell r="H24">
            <v>42139</v>
          </cell>
        </row>
        <row r="25">
          <cell r="D25" t="str">
            <v>B302</v>
          </cell>
          <cell r="E25" t="str">
            <v>Mr. Ajay Nagpure</v>
          </cell>
          <cell r="F25">
            <v>9765858115</v>
          </cell>
          <cell r="G25">
            <v>42147</v>
          </cell>
          <cell r="H25">
            <v>42139</v>
          </cell>
        </row>
        <row r="26">
          <cell r="D26" t="str">
            <v>B303</v>
          </cell>
          <cell r="E26" t="str">
            <v>Mr. Dipak Sase</v>
          </cell>
          <cell r="F26">
            <v>8805020563</v>
          </cell>
          <cell r="G26">
            <v>42491</v>
          </cell>
          <cell r="H26">
            <v>42505</v>
          </cell>
        </row>
        <row r="27">
          <cell r="D27" t="str">
            <v>B304</v>
          </cell>
          <cell r="E27" t="str">
            <v>Mr. Yogesh Pant</v>
          </cell>
          <cell r="F27">
            <v>9822790619</v>
          </cell>
          <cell r="G27">
            <v>42134</v>
          </cell>
          <cell r="H27">
            <v>42139</v>
          </cell>
        </row>
        <row r="28">
          <cell r="D28" t="str">
            <v>B401</v>
          </cell>
          <cell r="E28" t="str">
            <v xml:space="preserve">Mr.Shrikrishna Sutar </v>
          </cell>
          <cell r="F28">
            <v>9850870123</v>
          </cell>
          <cell r="G28">
            <v>42705</v>
          </cell>
          <cell r="H28">
            <v>42719</v>
          </cell>
        </row>
        <row r="29">
          <cell r="D29" t="str">
            <v>B402</v>
          </cell>
          <cell r="E29" t="str">
            <v xml:space="preserve">Unsold </v>
          </cell>
          <cell r="F29"/>
          <cell r="G29" t="str">
            <v>—</v>
          </cell>
          <cell r="H29" t="str">
            <v>Unsold</v>
          </cell>
        </row>
        <row r="30">
          <cell r="D30" t="str">
            <v>B403</v>
          </cell>
          <cell r="E30" t="str">
            <v xml:space="preserve">Mr. Abhijet Khedalkar </v>
          </cell>
          <cell r="F30">
            <v>8149373336</v>
          </cell>
          <cell r="G30">
            <v>42449</v>
          </cell>
          <cell r="H30">
            <v>42444</v>
          </cell>
        </row>
        <row r="31">
          <cell r="D31" t="str">
            <v>B404</v>
          </cell>
          <cell r="E31" t="str">
            <v>Mr. Ashok shinde</v>
          </cell>
          <cell r="F31">
            <v>9890610311</v>
          </cell>
          <cell r="G31">
            <v>42346</v>
          </cell>
          <cell r="H31">
            <v>42353</v>
          </cell>
        </row>
        <row r="32">
          <cell r="D32" t="str">
            <v>C101</v>
          </cell>
          <cell r="E32" t="str">
            <v xml:space="preserve">Mrs. Archna Pachnanda </v>
          </cell>
          <cell r="F32">
            <v>8796075210</v>
          </cell>
          <cell r="G32">
            <v>42211</v>
          </cell>
          <cell r="H32">
            <v>42200</v>
          </cell>
        </row>
        <row r="33">
          <cell r="D33" t="str">
            <v>C102</v>
          </cell>
          <cell r="E33" t="str">
            <v xml:space="preserve">Mr. Arun Pandurang Godse </v>
          </cell>
          <cell r="F33">
            <v>9987264983</v>
          </cell>
          <cell r="G33">
            <v>42501</v>
          </cell>
          <cell r="H33">
            <v>42505</v>
          </cell>
        </row>
        <row r="34">
          <cell r="D34" t="str">
            <v>C103</v>
          </cell>
          <cell r="E34" t="str">
            <v xml:space="preserve">Mrs. Rita Y Patil </v>
          </cell>
          <cell r="F34">
            <v>9422103223</v>
          </cell>
          <cell r="G34">
            <v>42096</v>
          </cell>
          <cell r="H34">
            <v>42109</v>
          </cell>
        </row>
        <row r="35">
          <cell r="D35" t="str">
            <v>C104</v>
          </cell>
          <cell r="E35" t="str">
            <v xml:space="preserve">Mr. Narendra Pathak </v>
          </cell>
          <cell r="F35">
            <v>9824087339</v>
          </cell>
          <cell r="G35"/>
          <cell r="H35" t="str">
            <v>Vacant</v>
          </cell>
        </row>
        <row r="36">
          <cell r="D36" t="str">
            <v>C201</v>
          </cell>
          <cell r="E36" t="str">
            <v>Mr. Anil Kalaga</v>
          </cell>
          <cell r="F36">
            <v>8793082355</v>
          </cell>
          <cell r="G36">
            <v>42083</v>
          </cell>
          <cell r="H36">
            <v>42078</v>
          </cell>
        </row>
        <row r="37">
          <cell r="D37" t="str">
            <v>C202</v>
          </cell>
          <cell r="E37" t="str">
            <v xml:space="preserve">Mrs. Seema Talokar </v>
          </cell>
          <cell r="F37">
            <v>9552520507</v>
          </cell>
          <cell r="G37">
            <v>42267</v>
          </cell>
          <cell r="H37">
            <v>42262</v>
          </cell>
        </row>
        <row r="38">
          <cell r="D38" t="str">
            <v>C203</v>
          </cell>
          <cell r="E38" t="str">
            <v xml:space="preserve">Mr. Manoj Kurankar </v>
          </cell>
          <cell r="F38">
            <v>9881136635</v>
          </cell>
          <cell r="G38">
            <v>42708</v>
          </cell>
          <cell r="H38">
            <v>42719</v>
          </cell>
        </row>
        <row r="39">
          <cell r="D39" t="str">
            <v>C204</v>
          </cell>
          <cell r="E39" t="str">
            <v xml:space="preserve">Mr. Satish Bhave </v>
          </cell>
          <cell r="F39">
            <v>9819624877</v>
          </cell>
          <cell r="G39">
            <v>42454</v>
          </cell>
          <cell r="H39">
            <v>42444</v>
          </cell>
        </row>
        <row r="40">
          <cell r="D40" t="str">
            <v>C301</v>
          </cell>
          <cell r="E40" t="str">
            <v xml:space="preserve">Mrs. Anjali V Deshpande </v>
          </cell>
          <cell r="F40">
            <v>9421308209</v>
          </cell>
          <cell r="G40">
            <v>42448</v>
          </cell>
          <cell r="H40">
            <v>42444</v>
          </cell>
        </row>
        <row r="41">
          <cell r="D41" t="str">
            <v>C302</v>
          </cell>
          <cell r="E41" t="str">
            <v xml:space="preserve">Mr. Pritam Salunke </v>
          </cell>
          <cell r="F41">
            <v>9822885461</v>
          </cell>
          <cell r="G41">
            <v>42217</v>
          </cell>
          <cell r="H41">
            <v>42217</v>
          </cell>
        </row>
        <row r="42">
          <cell r="D42" t="str">
            <v>C303</v>
          </cell>
          <cell r="E42" t="str">
            <v xml:space="preserve">Mr. Ravindra Adavkar </v>
          </cell>
          <cell r="F42">
            <v>9901241221</v>
          </cell>
          <cell r="G42">
            <v>42186</v>
          </cell>
          <cell r="H42">
            <v>42186</v>
          </cell>
        </row>
        <row r="43">
          <cell r="D43" t="str">
            <v>C304</v>
          </cell>
          <cell r="E43" t="str">
            <v xml:space="preserve">Mr. Amit V Limaye </v>
          </cell>
          <cell r="F43">
            <v>8983493494</v>
          </cell>
          <cell r="G43">
            <v>42453</v>
          </cell>
          <cell r="H43">
            <v>42444</v>
          </cell>
        </row>
        <row r="44">
          <cell r="D44" t="str">
            <v>C401</v>
          </cell>
          <cell r="E44" t="str">
            <v xml:space="preserve">Unsold </v>
          </cell>
          <cell r="F44"/>
          <cell r="G44" t="str">
            <v>—</v>
          </cell>
          <cell r="H44" t="str">
            <v>Unsold</v>
          </cell>
        </row>
        <row r="45">
          <cell r="D45" t="str">
            <v>C402</v>
          </cell>
          <cell r="E45" t="str">
            <v xml:space="preserve">Unsold </v>
          </cell>
          <cell r="F45"/>
          <cell r="G45" t="str">
            <v>—</v>
          </cell>
          <cell r="H45" t="str">
            <v>Unsold</v>
          </cell>
        </row>
        <row r="46">
          <cell r="D46" t="str">
            <v>C403</v>
          </cell>
          <cell r="E46" t="str">
            <v xml:space="preserve">Mr. C. R. Kadu </v>
          </cell>
          <cell r="F46">
            <v>9420481425</v>
          </cell>
          <cell r="G46">
            <v>42208</v>
          </cell>
          <cell r="H46">
            <v>42186</v>
          </cell>
        </row>
        <row r="47">
          <cell r="D47" t="str">
            <v>C404</v>
          </cell>
          <cell r="E47" t="str">
            <v>Mrs. Krishna Tickoo</v>
          </cell>
          <cell r="F47"/>
          <cell r="G47">
            <v>42231</v>
          </cell>
          <cell r="H47">
            <v>42217</v>
          </cell>
        </row>
        <row r="48">
          <cell r="D48" t="str">
            <v>F101</v>
          </cell>
          <cell r="E48" t="str">
            <v xml:space="preserve">Unsold </v>
          </cell>
          <cell r="F48"/>
          <cell r="G48" t="str">
            <v>—</v>
          </cell>
          <cell r="H48" t="str">
            <v>Unsold</v>
          </cell>
        </row>
        <row r="49">
          <cell r="D49" t="str">
            <v>F102</v>
          </cell>
          <cell r="E49" t="str">
            <v xml:space="preserve">Mr.Vaibhav Balapure </v>
          </cell>
          <cell r="F49">
            <v>9922901923</v>
          </cell>
          <cell r="G49"/>
          <cell r="H49" t="str">
            <v>Rent</v>
          </cell>
        </row>
        <row r="50">
          <cell r="D50" t="str">
            <v>F103</v>
          </cell>
          <cell r="E50" t="str">
            <v xml:space="preserve">Mrs.Bhagyashree Pathak </v>
          </cell>
          <cell r="F50">
            <v>9890741877</v>
          </cell>
          <cell r="G50">
            <v>42168</v>
          </cell>
          <cell r="H50">
            <v>42156</v>
          </cell>
        </row>
        <row r="51">
          <cell r="D51" t="str">
            <v>F104</v>
          </cell>
          <cell r="E51" t="str">
            <v xml:space="preserve">Mr. Ravindra Pardashi </v>
          </cell>
          <cell r="F51">
            <v>9767079360</v>
          </cell>
          <cell r="G51">
            <v>42248</v>
          </cell>
          <cell r="H51">
            <v>42248</v>
          </cell>
        </row>
        <row r="52">
          <cell r="D52" t="str">
            <v>F201</v>
          </cell>
          <cell r="E52" t="str">
            <v>Bibsh kumer</v>
          </cell>
          <cell r="F52">
            <v>9545500495</v>
          </cell>
          <cell r="G52"/>
          <cell r="H52" t="str">
            <v>Unknown</v>
          </cell>
        </row>
        <row r="53">
          <cell r="D53" t="str">
            <v>F202</v>
          </cell>
          <cell r="E53" t="str">
            <v>Rajeev kumer Sinha</v>
          </cell>
          <cell r="F53">
            <v>9869032604</v>
          </cell>
          <cell r="G53"/>
          <cell r="H53" t="str">
            <v>Unknown</v>
          </cell>
        </row>
        <row r="54">
          <cell r="D54" t="str">
            <v>F203</v>
          </cell>
          <cell r="E54" t="str">
            <v>Santosh R Munde</v>
          </cell>
          <cell r="F54">
            <v>9822229733</v>
          </cell>
          <cell r="G54">
            <v>42448</v>
          </cell>
          <cell r="H54">
            <v>42444</v>
          </cell>
        </row>
        <row r="55">
          <cell r="D55" t="str">
            <v>F204</v>
          </cell>
          <cell r="E55" t="str">
            <v xml:space="preserve">Mr. Amol Patil </v>
          </cell>
          <cell r="F55">
            <v>14795444034</v>
          </cell>
          <cell r="G55">
            <v>42217</v>
          </cell>
          <cell r="H55">
            <v>42217</v>
          </cell>
        </row>
        <row r="56">
          <cell r="D56" t="str">
            <v>F301</v>
          </cell>
          <cell r="E56" t="str">
            <v xml:space="preserve">Unsold </v>
          </cell>
          <cell r="F56"/>
          <cell r="G56" t="str">
            <v>—</v>
          </cell>
          <cell r="H56" t="str">
            <v>Unsold</v>
          </cell>
        </row>
        <row r="57">
          <cell r="D57" t="str">
            <v>F302</v>
          </cell>
          <cell r="E57" t="str">
            <v xml:space="preserve">Mr. Amya Bhide </v>
          </cell>
          <cell r="F57">
            <v>9702308210</v>
          </cell>
          <cell r="G57"/>
          <cell r="H57" t="str">
            <v>Vacant</v>
          </cell>
        </row>
        <row r="58">
          <cell r="D58" t="str">
            <v>F303</v>
          </cell>
          <cell r="E58" t="str">
            <v xml:space="preserve">Mr. Dnyanesh Ayachit </v>
          </cell>
          <cell r="F58">
            <v>7757043040</v>
          </cell>
          <cell r="G58">
            <v>42174</v>
          </cell>
          <cell r="H58">
            <v>42156</v>
          </cell>
        </row>
        <row r="59">
          <cell r="D59" t="str">
            <v>F304</v>
          </cell>
          <cell r="E59" t="str">
            <v xml:space="preserve">Dr. Shivaji Kolhe </v>
          </cell>
          <cell r="F59">
            <v>9422757377</v>
          </cell>
          <cell r="G59">
            <v>42178</v>
          </cell>
          <cell r="H59">
            <v>42156</v>
          </cell>
        </row>
        <row r="60">
          <cell r="D60" t="str">
            <v>F401</v>
          </cell>
          <cell r="E60" t="str">
            <v xml:space="preserve">Mrs.Rimjhim Singh </v>
          </cell>
          <cell r="F60">
            <v>9431017775</v>
          </cell>
          <cell r="G60"/>
          <cell r="H60" t="str">
            <v>Rent</v>
          </cell>
        </row>
        <row r="61">
          <cell r="D61" t="str">
            <v>F402</v>
          </cell>
          <cell r="E61" t="str">
            <v xml:space="preserve">Mr. Chitrasen Nayak </v>
          </cell>
          <cell r="F61">
            <v>7588233180</v>
          </cell>
          <cell r="G61"/>
          <cell r="H61" t="str">
            <v>Rent</v>
          </cell>
        </row>
        <row r="62">
          <cell r="D62" t="str">
            <v>F403</v>
          </cell>
          <cell r="E62" t="str">
            <v xml:space="preserve">Mrs. Sharwari Ameya Joshi </v>
          </cell>
          <cell r="F62">
            <v>9970671485</v>
          </cell>
          <cell r="G62">
            <v>42181</v>
          </cell>
          <cell r="H62">
            <v>42156</v>
          </cell>
        </row>
        <row r="63">
          <cell r="D63" t="str">
            <v>F404</v>
          </cell>
          <cell r="E63" t="str">
            <v xml:space="preserve">Mr. Girish V Bindu </v>
          </cell>
          <cell r="F63">
            <v>9970018046</v>
          </cell>
          <cell r="G63">
            <v>42233</v>
          </cell>
          <cell r="H63">
            <v>42217</v>
          </cell>
        </row>
        <row r="64">
          <cell r="D64" t="str">
            <v>G101</v>
          </cell>
          <cell r="E64" t="str">
            <v>Mr. Nitin Tilak</v>
          </cell>
          <cell r="F64" t="str">
            <v>??????</v>
          </cell>
          <cell r="G64"/>
          <cell r="H64" t="str">
            <v>Unknown</v>
          </cell>
        </row>
        <row r="65">
          <cell r="D65" t="str">
            <v>G102</v>
          </cell>
          <cell r="E65" t="str">
            <v xml:space="preserve">Unsold </v>
          </cell>
          <cell r="F65"/>
          <cell r="G65" t="str">
            <v>—</v>
          </cell>
          <cell r="H65" t="str">
            <v>Unsold</v>
          </cell>
        </row>
        <row r="66">
          <cell r="D66" t="str">
            <v>G103</v>
          </cell>
          <cell r="E66" t="str">
            <v xml:space="preserve">Mr. Swapneel Kelkar </v>
          </cell>
          <cell r="F66">
            <v>9923498844</v>
          </cell>
          <cell r="G66">
            <v>42297</v>
          </cell>
          <cell r="H66">
            <v>42278</v>
          </cell>
        </row>
        <row r="67">
          <cell r="D67" t="str">
            <v>G104</v>
          </cell>
          <cell r="E67" t="str">
            <v xml:space="preserve">Mr. Shantanu Joshi </v>
          </cell>
          <cell r="F67">
            <v>8446861687</v>
          </cell>
          <cell r="G67">
            <v>42224</v>
          </cell>
          <cell r="H67">
            <v>42217</v>
          </cell>
        </row>
        <row r="68">
          <cell r="D68" t="str">
            <v>G201</v>
          </cell>
          <cell r="E68" t="str">
            <v xml:space="preserve">Mr.Ashok Tripathi </v>
          </cell>
          <cell r="F68">
            <v>9403238164</v>
          </cell>
          <cell r="G68">
            <v>42449</v>
          </cell>
          <cell r="H68">
            <v>42444</v>
          </cell>
        </row>
        <row r="69">
          <cell r="D69" t="str">
            <v>G202</v>
          </cell>
          <cell r="E69" t="str">
            <v xml:space="preserve">Unsold </v>
          </cell>
          <cell r="F69"/>
          <cell r="G69" t="str">
            <v>—</v>
          </cell>
          <cell r="H69" t="str">
            <v>Unsold</v>
          </cell>
        </row>
        <row r="70">
          <cell r="D70" t="str">
            <v>G203</v>
          </cell>
          <cell r="E70" t="str">
            <v>Mrs. Shubhangi Degwekar</v>
          </cell>
          <cell r="F70">
            <v>9833243373</v>
          </cell>
          <cell r="G70"/>
          <cell r="H70" t="str">
            <v>Unknown</v>
          </cell>
        </row>
        <row r="71">
          <cell r="D71" t="str">
            <v>G204</v>
          </cell>
          <cell r="E71" t="str">
            <v xml:space="preserve">Mr. Prasad Yedurkar </v>
          </cell>
          <cell r="F71">
            <v>9762109552</v>
          </cell>
          <cell r="G71"/>
          <cell r="H71" t="str">
            <v>Rent</v>
          </cell>
        </row>
        <row r="72">
          <cell r="D72" t="str">
            <v>G301</v>
          </cell>
          <cell r="E72" t="str">
            <v xml:space="preserve">Mr. D.S.Kulkarni </v>
          </cell>
          <cell r="F72">
            <v>9028364498</v>
          </cell>
          <cell r="G72">
            <v>42175</v>
          </cell>
          <cell r="H72">
            <v>42156</v>
          </cell>
        </row>
        <row r="73">
          <cell r="D73" t="str">
            <v>G302</v>
          </cell>
          <cell r="E73" t="str">
            <v>Mrs. Gayatri N Bondale</v>
          </cell>
          <cell r="F73">
            <v>8806039470</v>
          </cell>
          <cell r="G73">
            <v>42453</v>
          </cell>
          <cell r="H73">
            <v>42444</v>
          </cell>
        </row>
        <row r="74">
          <cell r="D74" t="str">
            <v>G303</v>
          </cell>
          <cell r="E74" t="str">
            <v xml:space="preserve">Mr. Sunil Mulay </v>
          </cell>
          <cell r="F74">
            <v>8411854848</v>
          </cell>
          <cell r="G74">
            <v>42488</v>
          </cell>
          <cell r="H74">
            <v>42475</v>
          </cell>
        </row>
        <row r="75">
          <cell r="D75" t="str">
            <v>G304</v>
          </cell>
          <cell r="E75" t="str">
            <v xml:space="preserve">Mr. Sachin Patil </v>
          </cell>
          <cell r="F75">
            <v>9923739871</v>
          </cell>
          <cell r="G75">
            <v>42186</v>
          </cell>
          <cell r="H75">
            <v>42186</v>
          </cell>
        </row>
        <row r="76">
          <cell r="D76" t="str">
            <v>G401</v>
          </cell>
          <cell r="E76" t="str">
            <v xml:space="preserve">Mr. Mahesh Hirapurkar </v>
          </cell>
          <cell r="F76">
            <v>9403523725</v>
          </cell>
          <cell r="G76">
            <v>42532</v>
          </cell>
          <cell r="H76">
            <v>42522</v>
          </cell>
        </row>
        <row r="77">
          <cell r="D77" t="str">
            <v>G402</v>
          </cell>
          <cell r="E77" t="str">
            <v xml:space="preserve">Unsold </v>
          </cell>
          <cell r="F77"/>
          <cell r="G77" t="str">
            <v>—</v>
          </cell>
          <cell r="H77" t="str">
            <v>Unsold</v>
          </cell>
        </row>
        <row r="78">
          <cell r="D78" t="str">
            <v>G403</v>
          </cell>
          <cell r="E78" t="str">
            <v xml:space="preserve">Mrs. Ashiwani Bhagwat </v>
          </cell>
          <cell r="F78">
            <v>9657003063</v>
          </cell>
          <cell r="G78">
            <v>42449</v>
          </cell>
          <cell r="H78">
            <v>42444</v>
          </cell>
        </row>
        <row r="79">
          <cell r="D79" t="str">
            <v>G404</v>
          </cell>
          <cell r="E79" t="str">
            <v xml:space="preserve">Shamkant Naik </v>
          </cell>
          <cell r="F79">
            <v>9738217328</v>
          </cell>
          <cell r="G79">
            <v>42449</v>
          </cell>
          <cell r="H79">
            <v>42444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topLeftCell="A34" workbookViewId="0">
      <selection sqref="A1:R81"/>
    </sheetView>
  </sheetViews>
  <sheetFormatPr defaultColWidth="39.85546875" defaultRowHeight="15" x14ac:dyDescent="0.25"/>
  <cols>
    <col min="1" max="1" width="7.42578125" bestFit="1" customWidth="1"/>
    <col min="2" max="2" width="6.42578125" customWidth="1"/>
    <col min="3" max="3" width="36" bestFit="1" customWidth="1"/>
    <col min="4" max="4" width="6.42578125" bestFit="1" customWidth="1"/>
    <col min="5" max="5" width="6.42578125" customWidth="1"/>
    <col min="6" max="6" width="18.5703125" bestFit="1" customWidth="1"/>
    <col min="7" max="7" width="26.5703125" hidden="1" customWidth="1"/>
    <col min="8" max="8" width="24.140625" hidden="1" customWidth="1"/>
    <col min="9" max="9" width="15.140625" hidden="1" customWidth="1"/>
    <col min="10" max="10" width="13.5703125" hidden="1" customWidth="1"/>
    <col min="11" max="11" width="32.5703125" hidden="1" customWidth="1"/>
    <col min="12" max="12" width="13.7109375" bestFit="1" customWidth="1"/>
    <col min="13" max="13" width="19.7109375" bestFit="1" customWidth="1"/>
    <col min="14" max="14" width="18.5703125" bestFit="1" customWidth="1"/>
    <col min="15" max="15" width="14.5703125" bestFit="1" customWidth="1"/>
    <col min="16" max="16" width="11.42578125" bestFit="1" customWidth="1"/>
    <col min="17" max="17" width="9.28515625" bestFit="1" customWidth="1"/>
    <col min="18" max="18" width="10.7109375" bestFit="1" customWidth="1"/>
  </cols>
  <sheetData>
    <row r="1" spans="1:18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9" t="s">
        <v>1</v>
      </c>
      <c r="J1" s="17" t="s">
        <v>8</v>
      </c>
      <c r="K1" s="18" t="s">
        <v>9</v>
      </c>
      <c r="L1" s="18" t="s">
        <v>10</v>
      </c>
      <c r="M1" s="10" t="s">
        <v>11</v>
      </c>
      <c r="N1" s="10" t="s">
        <v>624</v>
      </c>
      <c r="O1" s="19" t="s">
        <v>12</v>
      </c>
      <c r="P1" s="19" t="s">
        <v>13</v>
      </c>
      <c r="Q1" s="19" t="s">
        <v>14</v>
      </c>
      <c r="R1" s="9" t="s">
        <v>15</v>
      </c>
    </row>
    <row r="2" spans="1:18" x14ac:dyDescent="0.25">
      <c r="A2" s="3">
        <v>1</v>
      </c>
      <c r="B2" s="3" t="s">
        <v>16</v>
      </c>
      <c r="C2" s="3" t="s">
        <v>17</v>
      </c>
      <c r="D2" s="4" t="s">
        <v>18</v>
      </c>
      <c r="E2" s="5">
        <v>101</v>
      </c>
      <c r="F2" s="3" t="s">
        <v>19</v>
      </c>
      <c r="G2" s="3" t="s">
        <v>20</v>
      </c>
      <c r="H2" s="3" t="s">
        <v>21</v>
      </c>
      <c r="I2" s="11" t="str">
        <f t="shared" ref="I2:I33" si="0">CONCATENATE(D2,E2)</f>
        <v>A101</v>
      </c>
      <c r="J2" s="11" t="str">
        <f>VLOOKUP(I2,'[1]Final '!D$4:H$79,1,0)</f>
        <v>A101</v>
      </c>
      <c r="K2" s="11" t="str">
        <f>VLOOKUP(I2,'[1]Final '!D$4:H$79,2,0)</f>
        <v xml:space="preserve">Mr. Ashish Pethe </v>
      </c>
      <c r="L2" s="11">
        <f>VLOOKUP(I2,'[1]Final '!D$4:H$79,3,0)</f>
        <v>9766510002</v>
      </c>
      <c r="M2" s="12">
        <f>VLOOKUP(I2,'[1]Final '!D$4:H$79,4,0)</f>
        <v>42064</v>
      </c>
      <c r="N2" s="12"/>
      <c r="O2" s="13" t="s">
        <v>22</v>
      </c>
      <c r="P2" s="13" t="s">
        <v>23</v>
      </c>
      <c r="Q2" s="13" t="s">
        <v>24</v>
      </c>
      <c r="R2" s="11" t="s">
        <v>25</v>
      </c>
    </row>
    <row r="3" spans="1:18" x14ac:dyDescent="0.25">
      <c r="A3" s="3">
        <v>2</v>
      </c>
      <c r="B3" s="3" t="s">
        <v>26</v>
      </c>
      <c r="C3" s="3" t="s">
        <v>27</v>
      </c>
      <c r="D3" s="3" t="s">
        <v>18</v>
      </c>
      <c r="E3" s="6">
        <v>102</v>
      </c>
      <c r="F3" s="3" t="s">
        <v>28</v>
      </c>
      <c r="G3" s="3" t="s">
        <v>29</v>
      </c>
      <c r="H3" s="3" t="s">
        <v>30</v>
      </c>
      <c r="I3" s="11" t="str">
        <f t="shared" si="0"/>
        <v>A102</v>
      </c>
      <c r="J3" s="11" t="str">
        <f>VLOOKUP(I3,'[1]Final '!D$4:H$79,1,0)</f>
        <v>A102</v>
      </c>
      <c r="K3" s="11" t="str">
        <f>VLOOKUP(I3,'[1]Final '!D$4:H$79,2,0)</f>
        <v>Mr. Swanand Gore</v>
      </c>
      <c r="L3" s="11">
        <f>VLOOKUP(I3,'[1]Final '!D$4:H$79,3,0)</f>
        <v>9466410661</v>
      </c>
      <c r="M3" s="12">
        <f>VLOOKUP(I3,'[1]Final '!D$4:H$79,4,0)</f>
        <v>42453</v>
      </c>
      <c r="N3" s="12"/>
      <c r="O3" s="13" t="s">
        <v>31</v>
      </c>
      <c r="P3" s="13" t="s">
        <v>32</v>
      </c>
      <c r="Q3" s="13" t="s">
        <v>33</v>
      </c>
      <c r="R3" s="11" t="s">
        <v>25</v>
      </c>
    </row>
    <row r="4" spans="1:18" x14ac:dyDescent="0.25">
      <c r="A4" s="3">
        <v>3</v>
      </c>
      <c r="B4" s="3" t="s">
        <v>34</v>
      </c>
      <c r="C4" s="3" t="s">
        <v>35</v>
      </c>
      <c r="D4" s="3" t="s">
        <v>18</v>
      </c>
      <c r="E4" s="6">
        <v>103</v>
      </c>
      <c r="F4" s="3" t="s">
        <v>36</v>
      </c>
      <c r="G4" s="3" t="s">
        <v>37</v>
      </c>
      <c r="H4" s="3" t="s">
        <v>38</v>
      </c>
      <c r="I4" s="11" t="str">
        <f t="shared" si="0"/>
        <v>A103</v>
      </c>
      <c r="J4" s="11" t="str">
        <f>VLOOKUP(I4,'[1]Final '!D$4:H$79,1,0)</f>
        <v>A103</v>
      </c>
      <c r="K4" s="11" t="str">
        <f>VLOOKUP(I4,'[1]Final '!D$4:H$79,2,0)</f>
        <v xml:space="preserve">Mr. Anuradha Balkrishna Kapare </v>
      </c>
      <c r="L4" s="11">
        <f>VLOOKUP(I4,'[1]Final '!D$4:H$79,3,0)</f>
        <v>9702276907</v>
      </c>
      <c r="M4" s="12">
        <f>VLOOKUP(I4,'[1]Final '!D$4:H$79,4,0)</f>
        <v>42254</v>
      </c>
      <c r="N4" s="12"/>
      <c r="O4" s="13" t="s">
        <v>39</v>
      </c>
      <c r="P4" s="13" t="s">
        <v>40</v>
      </c>
      <c r="Q4" s="13" t="s">
        <v>41</v>
      </c>
      <c r="R4" s="11" t="s">
        <v>25</v>
      </c>
    </row>
    <row r="5" spans="1:18" x14ac:dyDescent="0.25">
      <c r="A5" s="3">
        <v>4</v>
      </c>
      <c r="B5" s="3" t="s">
        <v>42</v>
      </c>
      <c r="C5" s="3" t="s">
        <v>43</v>
      </c>
      <c r="D5" s="3" t="s">
        <v>18</v>
      </c>
      <c r="E5" s="6">
        <v>104</v>
      </c>
      <c r="F5" s="3" t="s">
        <v>44</v>
      </c>
      <c r="G5" s="3" t="s">
        <v>45</v>
      </c>
      <c r="H5" s="3" t="s">
        <v>46</v>
      </c>
      <c r="I5" s="11" t="str">
        <f t="shared" si="0"/>
        <v>A104</v>
      </c>
      <c r="J5" s="11" t="str">
        <f>VLOOKUP(I5,'[1]Final '!D$4:H$79,1,0)</f>
        <v>A104</v>
      </c>
      <c r="K5" s="11" t="str">
        <f>VLOOKUP(I5,'[1]Final '!D$4:H$79,2,0)</f>
        <v xml:space="preserve">Mr. Dayanand B Shevale </v>
      </c>
      <c r="L5" s="11">
        <f>VLOOKUP(I5,'[1]Final '!D$4:H$79,3,0)</f>
        <v>9890088171</v>
      </c>
      <c r="M5" s="12">
        <f>VLOOKUP(I5,'[1]Final '!D$4:H$79,4,0)</f>
        <v>42170</v>
      </c>
      <c r="N5" s="12"/>
      <c r="O5" s="13" t="s">
        <v>47</v>
      </c>
      <c r="P5" s="13" t="s">
        <v>48</v>
      </c>
      <c r="Q5" s="13" t="s">
        <v>24</v>
      </c>
      <c r="R5" s="11" t="s">
        <v>25</v>
      </c>
    </row>
    <row r="6" spans="1:18" x14ac:dyDescent="0.25">
      <c r="A6" s="3">
        <v>5</v>
      </c>
      <c r="B6" s="3" t="s">
        <v>49</v>
      </c>
      <c r="C6" s="3" t="s">
        <v>50</v>
      </c>
      <c r="D6" s="3" t="s">
        <v>18</v>
      </c>
      <c r="E6" s="6">
        <v>201</v>
      </c>
      <c r="F6" s="3" t="s">
        <v>51</v>
      </c>
      <c r="G6" s="3" t="s">
        <v>45</v>
      </c>
      <c r="H6" s="3" t="s">
        <v>52</v>
      </c>
      <c r="I6" s="11" t="str">
        <f t="shared" si="0"/>
        <v>A201</v>
      </c>
      <c r="J6" s="11" t="str">
        <f>VLOOKUP(I6,'[1]Final '!D$4:H$79,1,0)</f>
        <v>A201</v>
      </c>
      <c r="K6" s="11" t="str">
        <f>VLOOKUP(I6,'[1]Final '!D$4:H$79,2,0)</f>
        <v>Mr. Sachin Chaudhari</v>
      </c>
      <c r="L6" s="11">
        <f>VLOOKUP(I6,'[1]Final '!D$4:H$79,3,0)</f>
        <v>9922907295</v>
      </c>
      <c r="M6" s="12">
        <f>VLOOKUP(I6,'[1]Final '!D$4:H$79,4,0)</f>
        <v>42449</v>
      </c>
      <c r="N6" s="12"/>
      <c r="O6" s="13" t="s">
        <v>31</v>
      </c>
      <c r="P6" s="13" t="s">
        <v>32</v>
      </c>
      <c r="Q6" s="13" t="s">
        <v>33</v>
      </c>
      <c r="R6" s="11" t="s">
        <v>25</v>
      </c>
    </row>
    <row r="7" spans="1:18" x14ac:dyDescent="0.25">
      <c r="A7" s="3">
        <v>6</v>
      </c>
      <c r="B7" s="3" t="s">
        <v>53</v>
      </c>
      <c r="C7" s="3" t="s">
        <v>54</v>
      </c>
      <c r="D7" s="3" t="s">
        <v>18</v>
      </c>
      <c r="E7" s="6">
        <v>202</v>
      </c>
      <c r="F7" s="3" t="s">
        <v>55</v>
      </c>
      <c r="G7" s="3" t="s">
        <v>56</v>
      </c>
      <c r="H7" s="3" t="s">
        <v>57</v>
      </c>
      <c r="I7" s="11" t="str">
        <f t="shared" si="0"/>
        <v>A202</v>
      </c>
      <c r="J7" s="11" t="str">
        <f>VLOOKUP(I7,'[1]Final '!D$4:H$79,1,0)</f>
        <v>A202</v>
      </c>
      <c r="K7" s="11" t="str">
        <f>VLOOKUP(I7,'[1]Final '!D$4:H$79,2,0)</f>
        <v xml:space="preserve">Mrs.Sonali B Gaikwad </v>
      </c>
      <c r="L7" s="11">
        <f>VLOOKUP(I7,'[1]Final '!D$4:H$79,3,0)</f>
        <v>9823228791</v>
      </c>
      <c r="M7" s="12">
        <f>VLOOKUP(I7,'[1]Final '!D$4:H$79,4,0)</f>
        <v>42463</v>
      </c>
      <c r="N7" s="12"/>
      <c r="O7" s="13" t="s">
        <v>58</v>
      </c>
      <c r="P7" s="13" t="s">
        <v>59</v>
      </c>
      <c r="Q7" s="13" t="s">
        <v>60</v>
      </c>
      <c r="R7" s="11" t="s">
        <v>25</v>
      </c>
    </row>
    <row r="8" spans="1:18" x14ac:dyDescent="0.25">
      <c r="A8" s="3">
        <v>7</v>
      </c>
      <c r="B8" s="3" t="s">
        <v>61</v>
      </c>
      <c r="C8" s="3" t="s">
        <v>62</v>
      </c>
      <c r="D8" s="3" t="s">
        <v>18</v>
      </c>
      <c r="E8" s="6">
        <v>203</v>
      </c>
      <c r="F8" s="3" t="s">
        <v>63</v>
      </c>
      <c r="G8" s="3" t="s">
        <v>20</v>
      </c>
      <c r="H8" s="3" t="s">
        <v>30</v>
      </c>
      <c r="I8" s="11" t="str">
        <f t="shared" si="0"/>
        <v>A203</v>
      </c>
      <c r="J8" s="11" t="str">
        <f>VLOOKUP(I8,'[1]Final '!D$4:H$79,1,0)</f>
        <v>A203</v>
      </c>
      <c r="K8" s="11" t="str">
        <f>VLOOKUP(I8,'[1]Final '!D$4:H$79,2,0)</f>
        <v xml:space="preserve">Mrs. Gauri Sameer Mafidar </v>
      </c>
      <c r="L8" s="11">
        <f>VLOOKUP(I8,'[1]Final '!D$4:H$79,3,0)</f>
        <v>9923450364</v>
      </c>
      <c r="M8" s="12">
        <f>VLOOKUP(I8,'[1]Final '!D$4:H$79,4,0)</f>
        <v>42125</v>
      </c>
      <c r="N8" s="12"/>
      <c r="O8" s="13" t="s">
        <v>64</v>
      </c>
      <c r="P8" s="13" t="s">
        <v>65</v>
      </c>
      <c r="Q8" s="13" t="s">
        <v>24</v>
      </c>
      <c r="R8" s="11" t="s">
        <v>25</v>
      </c>
    </row>
    <row r="9" spans="1:18" x14ac:dyDescent="0.25">
      <c r="A9" s="3">
        <v>8</v>
      </c>
      <c r="B9" s="3" t="s">
        <v>66</v>
      </c>
      <c r="C9" s="3" t="s">
        <v>67</v>
      </c>
      <c r="D9" s="3" t="s">
        <v>18</v>
      </c>
      <c r="E9" s="6">
        <v>204</v>
      </c>
      <c r="F9" s="3" t="s">
        <v>68</v>
      </c>
      <c r="G9" s="3" t="s">
        <v>20</v>
      </c>
      <c r="H9" s="3" t="s">
        <v>69</v>
      </c>
      <c r="I9" s="11" t="str">
        <f t="shared" si="0"/>
        <v>A204</v>
      </c>
      <c r="J9" s="11" t="str">
        <f>VLOOKUP(I9,'[1]Final '!D$4:H$79,1,0)</f>
        <v>A204</v>
      </c>
      <c r="K9" s="11" t="str">
        <f>VLOOKUP(I9,'[1]Final '!D$4:H$79,2,0)</f>
        <v>Mr.Milind Apte</v>
      </c>
      <c r="L9" s="11">
        <f>VLOOKUP(I9,'[1]Final '!D$4:H$79,3,0)</f>
        <v>8793082355</v>
      </c>
      <c r="M9" s="12">
        <f>VLOOKUP(I9,'[1]Final '!D$4:H$79,4,0)</f>
        <v>42083</v>
      </c>
      <c r="N9" s="12"/>
      <c r="O9" s="13" t="s">
        <v>22</v>
      </c>
      <c r="P9" s="13" t="s">
        <v>23</v>
      </c>
      <c r="Q9" s="13" t="s">
        <v>24</v>
      </c>
      <c r="R9" s="11" t="s">
        <v>25</v>
      </c>
    </row>
    <row r="10" spans="1:18" x14ac:dyDescent="0.25">
      <c r="A10" s="3">
        <v>9</v>
      </c>
      <c r="B10" s="3" t="s">
        <v>70</v>
      </c>
      <c r="C10" s="3" t="s">
        <v>71</v>
      </c>
      <c r="D10" s="3" t="s">
        <v>18</v>
      </c>
      <c r="E10" s="6">
        <v>301</v>
      </c>
      <c r="F10" s="3" t="s">
        <v>44</v>
      </c>
      <c r="G10" s="3" t="s">
        <v>20</v>
      </c>
      <c r="H10" s="3" t="s">
        <v>21</v>
      </c>
      <c r="I10" s="11" t="str">
        <f t="shared" si="0"/>
        <v>A301</v>
      </c>
      <c r="J10" s="11" t="str">
        <f>VLOOKUP(I10,'[1]Final '!D$4:H$79,1,0)</f>
        <v>A301</v>
      </c>
      <c r="K10" s="11" t="str">
        <f>VLOOKUP(I10,'[1]Final '!D$4:H$79,2,0)</f>
        <v>Mrs. Mohini A Patil</v>
      </c>
      <c r="L10" s="11">
        <f>VLOOKUP(I10,'[1]Final '!D$4:H$79,3,0)</f>
        <v>9860600779</v>
      </c>
      <c r="M10" s="12">
        <f>VLOOKUP(I10,'[1]Final '!D$4:H$79,4,0)</f>
        <v>42144</v>
      </c>
      <c r="N10" s="12"/>
      <c r="O10" s="13" t="s">
        <v>64</v>
      </c>
      <c r="P10" s="13" t="s">
        <v>65</v>
      </c>
      <c r="Q10" s="13" t="s">
        <v>24</v>
      </c>
      <c r="R10" s="11" t="s">
        <v>25</v>
      </c>
    </row>
    <row r="11" spans="1:18" x14ac:dyDescent="0.25">
      <c r="A11" s="3">
        <v>10</v>
      </c>
      <c r="B11" s="7" t="s">
        <v>72</v>
      </c>
      <c r="C11" s="3" t="s">
        <v>73</v>
      </c>
      <c r="D11" s="3" t="s">
        <v>18</v>
      </c>
      <c r="E11" s="6">
        <v>302</v>
      </c>
      <c r="F11" s="3" t="s">
        <v>74</v>
      </c>
      <c r="G11" s="3" t="s">
        <v>20</v>
      </c>
      <c r="H11" s="3" t="s">
        <v>75</v>
      </c>
      <c r="I11" s="11" t="str">
        <f t="shared" si="0"/>
        <v>A302</v>
      </c>
      <c r="J11" s="11" t="str">
        <f>VLOOKUP(I11,'[1]Final '!D$4:H$79,1,0)</f>
        <v>A302</v>
      </c>
      <c r="K11" s="11" t="str">
        <f>VLOOKUP(I11,'[1]Final '!D$4:H$79,2,0)</f>
        <v xml:space="preserve">Mrs. Deepshri Ganesh Waduskar </v>
      </c>
      <c r="L11" s="11">
        <f>VLOOKUP(I11,'[1]Final '!D$4:H$79,3,0)</f>
        <v>9423168093</v>
      </c>
      <c r="M11" s="12">
        <f>VLOOKUP(I11,'[1]Final '!D$4:H$79,4,0)</f>
        <v>42589</v>
      </c>
      <c r="N11" s="12"/>
      <c r="O11" s="13" t="s">
        <v>76</v>
      </c>
      <c r="P11" s="13" t="s">
        <v>77</v>
      </c>
      <c r="Q11" s="13" t="s">
        <v>78</v>
      </c>
      <c r="R11" s="11" t="s">
        <v>25</v>
      </c>
    </row>
    <row r="12" spans="1:18" x14ac:dyDescent="0.25">
      <c r="A12" s="3">
        <v>11</v>
      </c>
      <c r="B12" s="3" t="s">
        <v>79</v>
      </c>
      <c r="C12" s="6" t="s">
        <v>80</v>
      </c>
      <c r="D12" s="6" t="s">
        <v>18</v>
      </c>
      <c r="E12" s="6">
        <v>303</v>
      </c>
      <c r="F12" s="6" t="s">
        <v>44</v>
      </c>
      <c r="G12" s="6" t="s">
        <v>81</v>
      </c>
      <c r="H12" s="6" t="s">
        <v>69</v>
      </c>
      <c r="I12" s="11" t="str">
        <f t="shared" si="0"/>
        <v>A303</v>
      </c>
      <c r="J12" s="11" t="str">
        <f>VLOOKUP(I12,'[1]Final '!D$4:H$79,1,0)</f>
        <v>A303</v>
      </c>
      <c r="K12" s="11" t="str">
        <f>VLOOKUP(I12,'[1]Final '!D$4:H$79,2,0)</f>
        <v xml:space="preserve">Mr. Tejas A Nityanand </v>
      </c>
      <c r="L12" s="11">
        <f>VLOOKUP(I12,'[1]Final '!D$4:H$79,3,0)</f>
        <v>9850645426</v>
      </c>
      <c r="M12" s="12">
        <f>VLOOKUP(I12,'[1]Final '!D$4:H$79,4,0)</f>
        <v>42174</v>
      </c>
      <c r="N12" s="12"/>
      <c r="O12" s="13" t="s">
        <v>47</v>
      </c>
      <c r="P12" s="13" t="s">
        <v>48</v>
      </c>
      <c r="Q12" s="13" t="s">
        <v>24</v>
      </c>
      <c r="R12" s="11" t="s">
        <v>25</v>
      </c>
    </row>
    <row r="13" spans="1:18" x14ac:dyDescent="0.25">
      <c r="A13" s="3">
        <v>12</v>
      </c>
      <c r="B13" s="3" t="s">
        <v>82</v>
      </c>
      <c r="C13" s="3" t="s">
        <v>83</v>
      </c>
      <c r="D13" s="3" t="s">
        <v>18</v>
      </c>
      <c r="E13" s="6">
        <v>304</v>
      </c>
      <c r="F13" s="3" t="s">
        <v>84</v>
      </c>
      <c r="G13" s="3" t="s">
        <v>85</v>
      </c>
      <c r="H13" s="3" t="s">
        <v>86</v>
      </c>
      <c r="I13" s="11" t="str">
        <f t="shared" si="0"/>
        <v>A304</v>
      </c>
      <c r="J13" s="11" t="str">
        <f>VLOOKUP(I13,'[1]Final '!D$4:H$79,1,0)</f>
        <v>A304</v>
      </c>
      <c r="K13" s="11" t="str">
        <f>VLOOKUP(I13,'[1]Final '!D$4:H$79,2,0)</f>
        <v xml:space="preserve">Dr. Vikas Misal </v>
      </c>
      <c r="L13" s="11">
        <f>VLOOKUP(I13,'[1]Final '!D$4:H$79,3,0)</f>
        <v>8600618898</v>
      </c>
      <c r="M13" s="12">
        <f>VLOOKUP(I13,'[1]Final '!D$4:H$79,4,0)</f>
        <v>42447</v>
      </c>
      <c r="N13" s="12"/>
      <c r="O13" s="13" t="s">
        <v>31</v>
      </c>
      <c r="P13" s="13" t="s">
        <v>32</v>
      </c>
      <c r="Q13" s="13" t="s">
        <v>33</v>
      </c>
      <c r="R13" s="11" t="s">
        <v>25</v>
      </c>
    </row>
    <row r="14" spans="1:18" x14ac:dyDescent="0.25">
      <c r="A14" s="3">
        <v>13</v>
      </c>
      <c r="B14" s="3" t="s">
        <v>87</v>
      </c>
      <c r="C14" s="3" t="s">
        <v>88</v>
      </c>
      <c r="D14" s="3" t="s">
        <v>18</v>
      </c>
      <c r="E14" s="6">
        <v>401</v>
      </c>
      <c r="F14" s="3"/>
      <c r="G14" s="3"/>
      <c r="H14" s="3"/>
      <c r="I14" s="11" t="str">
        <f t="shared" si="0"/>
        <v>A401</v>
      </c>
      <c r="J14" s="3" t="s">
        <v>87</v>
      </c>
      <c r="K14" s="3" t="s">
        <v>88</v>
      </c>
      <c r="L14" s="11" t="e">
        <f>VLOOKUP(I14,'[1]Final '!D$4:H$79,3,0)</f>
        <v>#N/A</v>
      </c>
      <c r="M14" s="12" t="e">
        <f>VLOOKUP(I14,'[1]Final '!D$4:H$79,4,0)</f>
        <v>#N/A</v>
      </c>
      <c r="N14" s="12"/>
      <c r="O14" s="14" t="s">
        <v>89</v>
      </c>
      <c r="P14" s="14" t="s">
        <v>89</v>
      </c>
      <c r="Q14" s="14"/>
      <c r="R14" s="14" t="s">
        <v>89</v>
      </c>
    </row>
    <row r="15" spans="1:18" x14ac:dyDescent="0.25">
      <c r="A15" s="3">
        <v>14</v>
      </c>
      <c r="B15" s="3" t="s">
        <v>90</v>
      </c>
      <c r="C15" s="3" t="s">
        <v>88</v>
      </c>
      <c r="D15" s="3" t="s">
        <v>18</v>
      </c>
      <c r="E15" s="6">
        <v>402</v>
      </c>
      <c r="F15" s="3"/>
      <c r="G15" s="3"/>
      <c r="H15" s="3"/>
      <c r="I15" s="11" t="str">
        <f t="shared" si="0"/>
        <v>A402</v>
      </c>
      <c r="J15" s="3" t="s">
        <v>90</v>
      </c>
      <c r="K15" s="3" t="s">
        <v>88</v>
      </c>
      <c r="L15" s="11" t="e">
        <f>VLOOKUP(I15,'[1]Final '!D$4:H$79,3,0)</f>
        <v>#N/A</v>
      </c>
      <c r="M15" s="12" t="e">
        <f>VLOOKUP(I15,'[1]Final '!D$4:H$79,4,0)</f>
        <v>#N/A</v>
      </c>
      <c r="N15" s="12"/>
      <c r="O15" s="14" t="s">
        <v>89</v>
      </c>
      <c r="P15" s="14" t="s">
        <v>89</v>
      </c>
      <c r="Q15" s="14"/>
      <c r="R15" s="14" t="s">
        <v>89</v>
      </c>
    </row>
    <row r="16" spans="1:18" x14ac:dyDescent="0.25">
      <c r="A16" s="3">
        <v>15</v>
      </c>
      <c r="B16" s="3" t="s">
        <v>91</v>
      </c>
      <c r="C16" s="3" t="s">
        <v>92</v>
      </c>
      <c r="D16" s="3" t="s">
        <v>18</v>
      </c>
      <c r="E16" s="6">
        <v>403</v>
      </c>
      <c r="F16" s="3" t="s">
        <v>93</v>
      </c>
      <c r="G16" s="3" t="s">
        <v>85</v>
      </c>
      <c r="H16" s="3" t="s">
        <v>94</v>
      </c>
      <c r="I16" s="11" t="str">
        <f t="shared" si="0"/>
        <v>A403</v>
      </c>
      <c r="J16" s="3" t="s">
        <v>91</v>
      </c>
      <c r="K16" s="3" t="s">
        <v>92</v>
      </c>
      <c r="L16" s="11" t="e">
        <f>VLOOKUP(I16,'[1]Final '!D$4:H$79,3,0)</f>
        <v>#N/A</v>
      </c>
      <c r="M16" s="12" t="e">
        <f>VLOOKUP(I16,'[1]Final '!D$4:H$79,4,0)</f>
        <v>#N/A</v>
      </c>
      <c r="N16" s="12"/>
      <c r="O16" s="14" t="s">
        <v>89</v>
      </c>
      <c r="P16" s="14" t="s">
        <v>89</v>
      </c>
      <c r="Q16" s="14"/>
      <c r="R16" s="14" t="s">
        <v>89</v>
      </c>
    </row>
    <row r="17" spans="1:18" x14ac:dyDescent="0.25">
      <c r="A17" s="3">
        <v>16</v>
      </c>
      <c r="B17" s="3" t="s">
        <v>95</v>
      </c>
      <c r="C17" s="3" t="s">
        <v>96</v>
      </c>
      <c r="D17" s="3" t="s">
        <v>18</v>
      </c>
      <c r="E17" s="6">
        <v>404</v>
      </c>
      <c r="F17" s="3" t="s">
        <v>97</v>
      </c>
      <c r="G17" s="3" t="s">
        <v>98</v>
      </c>
      <c r="H17" s="3" t="s">
        <v>94</v>
      </c>
      <c r="I17" s="11" t="str">
        <f t="shared" si="0"/>
        <v>A404</v>
      </c>
      <c r="J17" s="3" t="s">
        <v>95</v>
      </c>
      <c r="K17" s="3" t="s">
        <v>96</v>
      </c>
      <c r="L17" s="11" t="e">
        <f>VLOOKUP(I17,'[1]Final '!D$4:H$79,3,0)</f>
        <v>#N/A</v>
      </c>
      <c r="M17" s="12" t="e">
        <f>VLOOKUP(I17,'[1]Final '!D$4:H$79,4,0)</f>
        <v>#N/A</v>
      </c>
      <c r="N17" s="12"/>
      <c r="O17" s="14" t="s">
        <v>89</v>
      </c>
      <c r="P17" s="14" t="s">
        <v>89</v>
      </c>
      <c r="Q17" s="14"/>
      <c r="R17" s="14" t="s">
        <v>89</v>
      </c>
    </row>
    <row r="18" spans="1:18" x14ac:dyDescent="0.25">
      <c r="A18" s="3">
        <v>17</v>
      </c>
      <c r="B18" s="3" t="s">
        <v>99</v>
      </c>
      <c r="C18" s="3" t="s">
        <v>100</v>
      </c>
      <c r="D18" s="3" t="s">
        <v>101</v>
      </c>
      <c r="E18" s="6">
        <v>101</v>
      </c>
      <c r="F18" s="3" t="s">
        <v>102</v>
      </c>
      <c r="G18" s="3" t="s">
        <v>85</v>
      </c>
      <c r="H18" s="3" t="s">
        <v>38</v>
      </c>
      <c r="I18" s="11" t="str">
        <f t="shared" si="0"/>
        <v>B101</v>
      </c>
      <c r="J18" s="11" t="str">
        <f>VLOOKUP(I18,'[1]Final '!D$4:H$79,1,0)</f>
        <v>B101</v>
      </c>
      <c r="K18" s="11" t="str">
        <f>VLOOKUP(I18,'[1]Final '!D$4:H$79,2,0)</f>
        <v xml:space="preserve">Mr. Kuldeep Vaidya </v>
      </c>
      <c r="L18" s="11">
        <f>VLOOKUP(I18,'[1]Final '!D$4:H$79,3,0)</f>
        <v>9921933980</v>
      </c>
      <c r="M18" s="12">
        <f>VLOOKUP(I18,'[1]Final '!D$4:H$79,4,0)</f>
        <v>42449</v>
      </c>
      <c r="N18" s="12"/>
      <c r="O18" s="13" t="s">
        <v>31</v>
      </c>
      <c r="P18" s="13" t="s">
        <v>32</v>
      </c>
      <c r="Q18" s="13" t="s">
        <v>33</v>
      </c>
      <c r="R18" s="11" t="s">
        <v>25</v>
      </c>
    </row>
    <row r="19" spans="1:18" x14ac:dyDescent="0.25">
      <c r="A19" s="3">
        <v>18</v>
      </c>
      <c r="B19" s="3" t="s">
        <v>103</v>
      </c>
      <c r="C19" s="3" t="s">
        <v>104</v>
      </c>
      <c r="D19" s="3" t="s">
        <v>101</v>
      </c>
      <c r="E19" s="6">
        <v>102</v>
      </c>
      <c r="F19" s="3" t="s">
        <v>44</v>
      </c>
      <c r="G19" s="3" t="s">
        <v>81</v>
      </c>
      <c r="H19" s="8" t="s">
        <v>105</v>
      </c>
      <c r="I19" s="11" t="str">
        <f t="shared" si="0"/>
        <v>B102</v>
      </c>
      <c r="J19" s="11" t="str">
        <f>VLOOKUP(I19,'[1]Final '!D$4:H$79,1,0)</f>
        <v>B102</v>
      </c>
      <c r="K19" s="11" t="str">
        <f>VLOOKUP(I19,'[1]Final '!D$4:H$79,2,0)</f>
        <v xml:space="preserve">Mr. Harish Mane </v>
      </c>
      <c r="L19" s="11">
        <f>VLOOKUP(I19,'[1]Final '!D$4:H$79,3,0)</f>
        <v>9890761314</v>
      </c>
      <c r="M19" s="12">
        <f>VLOOKUP(I19,'[1]Final '!D$4:H$79,4,0)</f>
        <v>42480</v>
      </c>
      <c r="N19" s="12"/>
      <c r="O19" s="13" t="s">
        <v>58</v>
      </c>
      <c r="P19" s="13" t="s">
        <v>59</v>
      </c>
      <c r="Q19" s="13" t="s">
        <v>60</v>
      </c>
      <c r="R19" s="11" t="s">
        <v>25</v>
      </c>
    </row>
    <row r="20" spans="1:18" x14ac:dyDescent="0.25">
      <c r="A20" s="3">
        <v>19</v>
      </c>
      <c r="B20" s="3" t="s">
        <v>106</v>
      </c>
      <c r="C20" s="3" t="s">
        <v>107</v>
      </c>
      <c r="D20" s="3" t="s">
        <v>101</v>
      </c>
      <c r="E20" s="6">
        <v>103</v>
      </c>
      <c r="F20" s="3" t="s">
        <v>108</v>
      </c>
      <c r="G20" s="3" t="s">
        <v>109</v>
      </c>
      <c r="H20" s="3" t="s">
        <v>38</v>
      </c>
      <c r="I20" s="11" t="str">
        <f t="shared" si="0"/>
        <v>B103</v>
      </c>
      <c r="J20" s="11" t="str">
        <f>VLOOKUP(I20,'[1]Final '!D$4:H$79,1,0)</f>
        <v>B103</v>
      </c>
      <c r="K20" s="11" t="str">
        <f>VLOOKUP(I20,'[1]Final '!D$4:H$79,2,0)</f>
        <v xml:space="preserve">Mr. Kushal Morande </v>
      </c>
      <c r="L20" s="11">
        <f>VLOOKUP(I20,'[1]Final '!D$4:H$79,3,0)</f>
        <v>9850070109</v>
      </c>
      <c r="M20" s="12">
        <f>VLOOKUP(I20,'[1]Final '!D$4:H$79,4,0)</f>
        <v>42186</v>
      </c>
      <c r="N20" s="12"/>
      <c r="O20" s="13" t="s">
        <v>110</v>
      </c>
      <c r="P20" s="13" t="s">
        <v>111</v>
      </c>
      <c r="Q20" s="13" t="s">
        <v>24</v>
      </c>
      <c r="R20" s="11" t="s">
        <v>25</v>
      </c>
    </row>
    <row r="21" spans="1:18" x14ac:dyDescent="0.25">
      <c r="A21" s="3">
        <v>20</v>
      </c>
      <c r="B21" s="3" t="s">
        <v>112</v>
      </c>
      <c r="C21" s="3" t="s">
        <v>113</v>
      </c>
      <c r="D21" s="3" t="s">
        <v>101</v>
      </c>
      <c r="E21" s="6">
        <v>104</v>
      </c>
      <c r="F21" s="3" t="s">
        <v>114</v>
      </c>
      <c r="G21" s="3" t="s">
        <v>85</v>
      </c>
      <c r="H21" s="3" t="s">
        <v>115</v>
      </c>
      <c r="I21" s="11" t="str">
        <f t="shared" si="0"/>
        <v>B104</v>
      </c>
      <c r="J21" s="11" t="str">
        <f>VLOOKUP(I21,'[1]Final '!D$4:H$79,1,0)</f>
        <v>B104</v>
      </c>
      <c r="K21" s="11" t="str">
        <f>VLOOKUP(I21,'[1]Final '!D$4:H$79,2,0)</f>
        <v>Mr. Sudhir Pande</v>
      </c>
      <c r="L21" s="11">
        <f>VLOOKUP(I21,'[1]Final '!D$4:H$79,3,0)</f>
        <v>8308200299</v>
      </c>
      <c r="M21" s="12">
        <f>VLOOKUP(I21,'[1]Final '!D$4:H$79,4,0)</f>
        <v>42233</v>
      </c>
      <c r="N21" s="12"/>
      <c r="O21" s="13" t="s">
        <v>116</v>
      </c>
      <c r="P21" s="13" t="s">
        <v>117</v>
      </c>
      <c r="Q21" s="13" t="s">
        <v>41</v>
      </c>
      <c r="R21" s="11" t="s">
        <v>25</v>
      </c>
    </row>
    <row r="22" spans="1:18" x14ac:dyDescent="0.25">
      <c r="A22" s="3">
        <v>21</v>
      </c>
      <c r="B22" s="3" t="s">
        <v>118</v>
      </c>
      <c r="C22" s="3" t="s">
        <v>119</v>
      </c>
      <c r="D22" s="3" t="s">
        <v>101</v>
      </c>
      <c r="E22" s="6">
        <v>201</v>
      </c>
      <c r="F22" s="3" t="s">
        <v>120</v>
      </c>
      <c r="G22" s="3" t="s">
        <v>85</v>
      </c>
      <c r="H22" s="3" t="s">
        <v>38</v>
      </c>
      <c r="I22" s="11" t="str">
        <f t="shared" si="0"/>
        <v>B201</v>
      </c>
      <c r="J22" s="11" t="str">
        <f>VLOOKUP(I22,'[1]Final '!D$4:H$79,1,0)</f>
        <v>B201</v>
      </c>
      <c r="K22" s="11" t="str">
        <f>VLOOKUP(I22,'[1]Final '!D$4:H$79,2,0)</f>
        <v xml:space="preserve">Mr. Ravindra Memane </v>
      </c>
      <c r="L22" s="11">
        <f>VLOOKUP(I22,'[1]Final '!D$4:H$79,3,0)</f>
        <v>9637612272</v>
      </c>
      <c r="M22" s="12">
        <f>VLOOKUP(I22,'[1]Final '!D$4:H$79,4,0)</f>
        <v>42174</v>
      </c>
      <c r="N22" s="12"/>
      <c r="O22" s="13" t="s">
        <v>47</v>
      </c>
      <c r="P22" s="13" t="s">
        <v>48</v>
      </c>
      <c r="Q22" s="13" t="s">
        <v>24</v>
      </c>
      <c r="R22" s="11" t="s">
        <v>25</v>
      </c>
    </row>
    <row r="23" spans="1:18" x14ac:dyDescent="0.25">
      <c r="A23" s="3">
        <v>22</v>
      </c>
      <c r="B23" s="3" t="s">
        <v>121</v>
      </c>
      <c r="C23" s="3" t="s">
        <v>122</v>
      </c>
      <c r="D23" s="3" t="s">
        <v>101</v>
      </c>
      <c r="E23" s="6">
        <v>202</v>
      </c>
      <c r="F23" s="3" t="s">
        <v>123</v>
      </c>
      <c r="G23" s="3" t="s">
        <v>124</v>
      </c>
      <c r="H23" s="3" t="s">
        <v>125</v>
      </c>
      <c r="I23" s="11" t="str">
        <f t="shared" si="0"/>
        <v>B202</v>
      </c>
      <c r="J23" s="11" t="str">
        <f>VLOOKUP(I23,'[1]Final '!D$4:H$79,1,0)</f>
        <v>B202</v>
      </c>
      <c r="K23" s="11" t="str">
        <f>VLOOKUP(I23,'[1]Final '!D$4:H$79,2,0)</f>
        <v xml:space="preserve">Mr. Nitin Kadam </v>
      </c>
      <c r="L23" s="11">
        <f>VLOOKUP(I23,'[1]Final '!D$4:H$79,3,0)</f>
        <v>9823888414</v>
      </c>
      <c r="M23" s="12">
        <f>VLOOKUP(I23,'[1]Final '!D$4:H$79,4,0)</f>
        <v>42462</v>
      </c>
      <c r="N23" s="12"/>
      <c r="O23" s="13" t="s">
        <v>58</v>
      </c>
      <c r="P23" s="13" t="s">
        <v>59</v>
      </c>
      <c r="Q23" s="13" t="s">
        <v>60</v>
      </c>
      <c r="R23" s="11" t="s">
        <v>25</v>
      </c>
    </row>
    <row r="24" spans="1:18" x14ac:dyDescent="0.25">
      <c r="A24" s="3">
        <v>23</v>
      </c>
      <c r="B24" s="3" t="s">
        <v>126</v>
      </c>
      <c r="C24" s="3" t="s">
        <v>127</v>
      </c>
      <c r="D24" s="3" t="s">
        <v>101</v>
      </c>
      <c r="E24" s="6">
        <v>203</v>
      </c>
      <c r="F24" s="3" t="s">
        <v>128</v>
      </c>
      <c r="G24" s="3" t="s">
        <v>81</v>
      </c>
      <c r="H24" s="3" t="s">
        <v>69</v>
      </c>
      <c r="I24" s="11" t="str">
        <f t="shared" si="0"/>
        <v>B203</v>
      </c>
      <c r="J24" s="11" t="str">
        <f>VLOOKUP(I24,'[1]Final '!D$4:H$79,1,0)</f>
        <v>B203</v>
      </c>
      <c r="K24" s="11" t="str">
        <f>VLOOKUP(I24,'[1]Final '!D$4:H$79,2,0)</f>
        <v xml:space="preserve">Mrs. Pratibha Phulsange </v>
      </c>
      <c r="L24" s="11">
        <f>VLOOKUP(I24,'[1]Final '!D$4:H$79,3,0)</f>
        <v>9762343798</v>
      </c>
      <c r="M24" s="12" t="s">
        <v>129</v>
      </c>
      <c r="N24" s="12"/>
      <c r="O24" s="13" t="s">
        <v>31</v>
      </c>
      <c r="P24" s="13" t="s">
        <v>32</v>
      </c>
      <c r="Q24" s="13"/>
      <c r="R24" s="11" t="s">
        <v>25</v>
      </c>
    </row>
    <row r="25" spans="1:18" x14ac:dyDescent="0.25">
      <c r="A25" s="3">
        <v>24</v>
      </c>
      <c r="B25" s="3" t="s">
        <v>130</v>
      </c>
      <c r="C25" s="3" t="s">
        <v>131</v>
      </c>
      <c r="D25" s="3" t="s">
        <v>101</v>
      </c>
      <c r="E25" s="6">
        <v>204</v>
      </c>
      <c r="F25" s="3" t="s">
        <v>132</v>
      </c>
      <c r="G25" s="3" t="s">
        <v>85</v>
      </c>
      <c r="H25" s="3" t="s">
        <v>38</v>
      </c>
      <c r="I25" s="11" t="str">
        <f t="shared" si="0"/>
        <v>B204</v>
      </c>
      <c r="J25" s="11" t="str">
        <f>VLOOKUP(I25,'[1]Final '!D$4:H$79,1,0)</f>
        <v>B204</v>
      </c>
      <c r="K25" s="11" t="str">
        <f>VLOOKUP(I25,'[1]Final '!D$4:H$79,2,0)</f>
        <v xml:space="preserve">Mr. Vinod Hiremath </v>
      </c>
      <c r="L25" s="11">
        <f>VLOOKUP(I25,'[1]Final '!D$4:H$79,3,0)</f>
        <v>9049003522</v>
      </c>
      <c r="M25" s="12">
        <f>VLOOKUP(I25,'[1]Final '!D$4:H$79,4,0)</f>
        <v>42583</v>
      </c>
      <c r="N25" s="12"/>
      <c r="O25" s="13" t="s">
        <v>76</v>
      </c>
      <c r="P25" s="13" t="s">
        <v>77</v>
      </c>
      <c r="Q25" s="13" t="s">
        <v>78</v>
      </c>
      <c r="R25" s="11" t="s">
        <v>25</v>
      </c>
    </row>
    <row r="26" spans="1:18" x14ac:dyDescent="0.25">
      <c r="A26" s="3">
        <v>25</v>
      </c>
      <c r="B26" s="3" t="s">
        <v>133</v>
      </c>
      <c r="C26" s="3" t="s">
        <v>134</v>
      </c>
      <c r="D26" s="3" t="s">
        <v>101</v>
      </c>
      <c r="E26" s="6">
        <v>301</v>
      </c>
      <c r="F26" s="3" t="s">
        <v>135</v>
      </c>
      <c r="G26" s="3" t="s">
        <v>136</v>
      </c>
      <c r="H26" s="3" t="s">
        <v>69</v>
      </c>
      <c r="I26" s="11" t="str">
        <f t="shared" si="0"/>
        <v>B301</v>
      </c>
      <c r="J26" s="11" t="str">
        <f>VLOOKUP(I26,'[1]Final '!D$4:H$79,1,0)</f>
        <v>B301</v>
      </c>
      <c r="K26" s="11" t="str">
        <f>VLOOKUP(I26,'[1]Final '!D$4:H$79,2,0)</f>
        <v>Mr.Ashish Nagpure</v>
      </c>
      <c r="L26" s="11">
        <f>VLOOKUP(I26,'[1]Final '!D$4:H$79,3,0)</f>
        <v>9762002374</v>
      </c>
      <c r="M26" s="12">
        <f>VLOOKUP(I26,'[1]Final '!D$4:H$79,4,0)</f>
        <v>42147</v>
      </c>
      <c r="N26" s="12"/>
      <c r="O26" s="13" t="s">
        <v>64</v>
      </c>
      <c r="P26" s="13" t="s">
        <v>65</v>
      </c>
      <c r="Q26" s="13" t="s">
        <v>24</v>
      </c>
      <c r="R26" s="11" t="s">
        <v>25</v>
      </c>
    </row>
    <row r="27" spans="1:18" x14ac:dyDescent="0.25">
      <c r="A27" s="3">
        <v>26</v>
      </c>
      <c r="B27" s="3" t="s">
        <v>137</v>
      </c>
      <c r="C27" s="3" t="s">
        <v>138</v>
      </c>
      <c r="D27" s="3" t="s">
        <v>101</v>
      </c>
      <c r="E27" s="6">
        <v>302</v>
      </c>
      <c r="F27" s="3" t="s">
        <v>135</v>
      </c>
      <c r="G27" s="3" t="s">
        <v>136</v>
      </c>
      <c r="H27" s="3" t="s">
        <v>69</v>
      </c>
      <c r="I27" s="11" t="str">
        <f t="shared" si="0"/>
        <v>B302</v>
      </c>
      <c r="J27" s="11" t="str">
        <f>VLOOKUP(I27,'[1]Final '!D$4:H$79,1,0)</f>
        <v>B302</v>
      </c>
      <c r="K27" s="11" t="str">
        <f>VLOOKUP(I27,'[1]Final '!D$4:H$79,2,0)</f>
        <v>Mr. Ajay Nagpure</v>
      </c>
      <c r="L27" s="11">
        <f>VLOOKUP(I27,'[1]Final '!D$4:H$79,3,0)</f>
        <v>9765858115</v>
      </c>
      <c r="M27" s="12">
        <f>VLOOKUP(I27,'[1]Final '!D$4:H$79,4,0)</f>
        <v>42147</v>
      </c>
      <c r="N27" s="12"/>
      <c r="O27" s="13" t="s">
        <v>64</v>
      </c>
      <c r="P27" s="13" t="s">
        <v>65</v>
      </c>
      <c r="Q27" s="13" t="s">
        <v>24</v>
      </c>
      <c r="R27" s="11" t="s">
        <v>25</v>
      </c>
    </row>
    <row r="28" spans="1:18" x14ac:dyDescent="0.25">
      <c r="A28" s="3">
        <v>27</v>
      </c>
      <c r="B28" s="3" t="s">
        <v>139</v>
      </c>
      <c r="C28" s="3" t="s">
        <v>140</v>
      </c>
      <c r="D28" s="3" t="s">
        <v>101</v>
      </c>
      <c r="E28" s="6">
        <v>303</v>
      </c>
      <c r="F28" s="3" t="s">
        <v>141</v>
      </c>
      <c r="G28" s="3" t="s">
        <v>81</v>
      </c>
      <c r="H28" s="3" t="s">
        <v>75</v>
      </c>
      <c r="I28" s="11" t="str">
        <f t="shared" si="0"/>
        <v>B303</v>
      </c>
      <c r="J28" s="11" t="str">
        <f>VLOOKUP(I28,'[1]Final '!D$4:H$79,1,0)</f>
        <v>B303</v>
      </c>
      <c r="K28" s="11" t="str">
        <f>VLOOKUP(I28,'[1]Final '!D$4:H$79,2,0)</f>
        <v>Mr. Dipak Sase</v>
      </c>
      <c r="L28" s="11">
        <f>VLOOKUP(I28,'[1]Final '!D$4:H$79,3,0)</f>
        <v>8805020563</v>
      </c>
      <c r="M28" s="12">
        <f>VLOOKUP(I28,'[1]Final '!D$4:H$79,4,0)</f>
        <v>42491</v>
      </c>
      <c r="N28" s="12"/>
      <c r="O28" s="13" t="s">
        <v>142</v>
      </c>
      <c r="P28" s="13" t="s">
        <v>143</v>
      </c>
      <c r="Q28" s="13" t="s">
        <v>60</v>
      </c>
      <c r="R28" s="11" t="s">
        <v>25</v>
      </c>
    </row>
    <row r="29" spans="1:18" x14ac:dyDescent="0.25">
      <c r="A29" s="3">
        <v>28</v>
      </c>
      <c r="B29" s="3" t="s">
        <v>144</v>
      </c>
      <c r="C29" s="3" t="s">
        <v>145</v>
      </c>
      <c r="D29" s="3" t="s">
        <v>101</v>
      </c>
      <c r="E29" s="6">
        <v>304</v>
      </c>
      <c r="F29" s="3" t="s">
        <v>146</v>
      </c>
      <c r="G29" s="3" t="s">
        <v>81</v>
      </c>
      <c r="H29" s="3" t="s">
        <v>38</v>
      </c>
      <c r="I29" s="11" t="str">
        <f t="shared" si="0"/>
        <v>B304</v>
      </c>
      <c r="J29" s="11" t="str">
        <f>VLOOKUP(I29,'[1]Final '!D$4:H$79,1,0)</f>
        <v>B304</v>
      </c>
      <c r="K29" s="11" t="str">
        <f>VLOOKUP(I29,'[1]Final '!D$4:H$79,2,0)</f>
        <v>Mr. Yogesh Pant</v>
      </c>
      <c r="L29" s="11">
        <f>VLOOKUP(I29,'[1]Final '!D$4:H$79,3,0)</f>
        <v>9822790619</v>
      </c>
      <c r="M29" s="12">
        <f>VLOOKUP(I29,'[1]Final '!D$4:H$79,4,0)</f>
        <v>42134</v>
      </c>
      <c r="N29" s="12"/>
      <c r="O29" s="13" t="s">
        <v>64</v>
      </c>
      <c r="P29" s="13" t="s">
        <v>65</v>
      </c>
      <c r="Q29" s="13" t="s">
        <v>24</v>
      </c>
      <c r="R29" s="11" t="s">
        <v>25</v>
      </c>
    </row>
    <row r="30" spans="1:18" x14ac:dyDescent="0.25">
      <c r="A30" s="3">
        <v>29</v>
      </c>
      <c r="B30" s="3" t="s">
        <v>147</v>
      </c>
      <c r="C30" s="3" t="s">
        <v>148</v>
      </c>
      <c r="D30" s="3" t="s">
        <v>101</v>
      </c>
      <c r="E30" s="6">
        <v>401</v>
      </c>
      <c r="F30" s="3"/>
      <c r="G30" s="3"/>
      <c r="H30" s="3"/>
      <c r="I30" s="11" t="str">
        <f t="shared" si="0"/>
        <v>B401</v>
      </c>
      <c r="J30" s="11" t="str">
        <f>VLOOKUP(I30,'[1]Final '!D$4:H$79,1,0)</f>
        <v>B401</v>
      </c>
      <c r="K30" s="11" t="str">
        <f>VLOOKUP(I30,'[1]Final '!D$4:H$79,2,0)</f>
        <v xml:space="preserve">Mr.Shrikrishna Sutar </v>
      </c>
      <c r="L30" s="11">
        <f>VLOOKUP(I30,'[1]Final '!D$4:H$79,3,0)</f>
        <v>9850870123</v>
      </c>
      <c r="M30" s="12">
        <f>VLOOKUP(I30,'[1]Final '!D$4:H$79,4,0)</f>
        <v>42705</v>
      </c>
      <c r="N30" s="12"/>
      <c r="O30" s="13" t="s">
        <v>149</v>
      </c>
      <c r="P30" s="13" t="s">
        <v>150</v>
      </c>
      <c r="Q30" s="13" t="s">
        <v>151</v>
      </c>
      <c r="R30" s="11" t="s">
        <v>25</v>
      </c>
    </row>
    <row r="31" spans="1:18" x14ac:dyDescent="0.25">
      <c r="A31" s="3">
        <v>30</v>
      </c>
      <c r="B31" s="3" t="s">
        <v>152</v>
      </c>
      <c r="C31" s="3" t="s">
        <v>88</v>
      </c>
      <c r="D31" s="3" t="s">
        <v>101</v>
      </c>
      <c r="E31" s="6">
        <v>402</v>
      </c>
      <c r="F31" s="3"/>
      <c r="G31" s="3"/>
      <c r="H31" s="3"/>
      <c r="I31" s="11" t="str">
        <f t="shared" si="0"/>
        <v>B402</v>
      </c>
      <c r="J31" s="11" t="str">
        <f>VLOOKUP(I31,'[1]Final '!D$4:H$79,1,0)</f>
        <v>B402</v>
      </c>
      <c r="K31" s="11" t="str">
        <f>VLOOKUP(I31,'[1]Final '!D$4:H$79,2,0)</f>
        <v xml:space="preserve">Unsold </v>
      </c>
      <c r="L31" s="11">
        <f>VLOOKUP(I31,'[1]Final '!D$4:H$79,3,0)</f>
        <v>0</v>
      </c>
      <c r="M31" s="12" t="str">
        <f>VLOOKUP(I31,'[1]Final '!D$4:H$79,4,0)</f>
        <v>—</v>
      </c>
      <c r="N31" s="12"/>
      <c r="O31" s="14" t="s">
        <v>89</v>
      </c>
      <c r="P31" s="14" t="s">
        <v>89</v>
      </c>
      <c r="Q31" s="14"/>
      <c r="R31" s="14" t="s">
        <v>89</v>
      </c>
    </row>
    <row r="32" spans="1:18" x14ac:dyDescent="0.25">
      <c r="A32" s="3">
        <v>31</v>
      </c>
      <c r="B32" s="3" t="s">
        <v>153</v>
      </c>
      <c r="C32" s="3" t="s">
        <v>154</v>
      </c>
      <c r="D32" s="3" t="s">
        <v>101</v>
      </c>
      <c r="E32" s="6">
        <v>403</v>
      </c>
      <c r="F32" s="3" t="s">
        <v>155</v>
      </c>
      <c r="G32" s="3" t="s">
        <v>156</v>
      </c>
      <c r="H32" s="3" t="s">
        <v>38</v>
      </c>
      <c r="I32" s="11" t="str">
        <f t="shared" si="0"/>
        <v>B403</v>
      </c>
      <c r="J32" s="11" t="str">
        <f>VLOOKUP(I32,'[1]Final '!D$4:H$79,1,0)</f>
        <v>B403</v>
      </c>
      <c r="K32" s="11" t="str">
        <f>VLOOKUP(I32,'[1]Final '!D$4:H$79,2,0)</f>
        <v xml:space="preserve">Mr. Abhijet Khedalkar </v>
      </c>
      <c r="L32" s="11">
        <f>VLOOKUP(I32,'[1]Final '!D$4:H$79,3,0)</f>
        <v>8149373336</v>
      </c>
      <c r="M32" s="12">
        <f>VLOOKUP(I32,'[1]Final '!D$4:H$79,4,0)</f>
        <v>42449</v>
      </c>
      <c r="N32" s="12"/>
      <c r="O32" s="13" t="s">
        <v>31</v>
      </c>
      <c r="P32" s="13" t="s">
        <v>32</v>
      </c>
      <c r="Q32" s="13" t="s">
        <v>33</v>
      </c>
      <c r="R32" s="11" t="s">
        <v>25</v>
      </c>
    </row>
    <row r="33" spans="1:18" x14ac:dyDescent="0.25">
      <c r="A33" s="3">
        <v>32</v>
      </c>
      <c r="B33" s="3" t="s">
        <v>157</v>
      </c>
      <c r="C33" s="3" t="s">
        <v>158</v>
      </c>
      <c r="D33" s="3" t="s">
        <v>101</v>
      </c>
      <c r="E33" s="6">
        <v>404</v>
      </c>
      <c r="F33" s="3" t="s">
        <v>159</v>
      </c>
      <c r="G33" s="3" t="s">
        <v>81</v>
      </c>
      <c r="H33" s="3" t="s">
        <v>38</v>
      </c>
      <c r="I33" s="11" t="str">
        <f t="shared" si="0"/>
        <v>B404</v>
      </c>
      <c r="J33" s="11" t="str">
        <f>VLOOKUP(I33,'[1]Final '!D$4:H$79,1,0)</f>
        <v>B404</v>
      </c>
      <c r="K33" s="11" t="str">
        <f>VLOOKUP(I33,'[1]Final '!D$4:H$79,2,0)</f>
        <v>Mr. Ashok shinde</v>
      </c>
      <c r="L33" s="11">
        <f>VLOOKUP(I33,'[1]Final '!D$4:H$79,3,0)</f>
        <v>9890610311</v>
      </c>
      <c r="M33" s="12">
        <f>VLOOKUP(I33,'[1]Final '!D$4:H$79,4,0)</f>
        <v>42346</v>
      </c>
      <c r="N33" s="12"/>
      <c r="O33" s="13" t="s">
        <v>160</v>
      </c>
      <c r="P33" s="13" t="s">
        <v>161</v>
      </c>
      <c r="Q33" s="13" t="s">
        <v>162</v>
      </c>
      <c r="R33" s="11" t="s">
        <v>25</v>
      </c>
    </row>
    <row r="34" spans="1:18" x14ac:dyDescent="0.25">
      <c r="A34" s="3">
        <v>33</v>
      </c>
      <c r="B34" s="3" t="s">
        <v>163</v>
      </c>
      <c r="C34" s="3" t="s">
        <v>164</v>
      </c>
      <c r="D34" s="3" t="s">
        <v>165</v>
      </c>
      <c r="E34" s="6">
        <v>101</v>
      </c>
      <c r="F34" s="3" t="s">
        <v>166</v>
      </c>
      <c r="G34" s="3" t="s">
        <v>167</v>
      </c>
      <c r="H34" s="3" t="s">
        <v>38</v>
      </c>
      <c r="I34" s="11" t="str">
        <f t="shared" ref="I34:I65" si="1">CONCATENATE(D34,E34)</f>
        <v>C101</v>
      </c>
      <c r="J34" s="11" t="str">
        <f>VLOOKUP(I34,'[1]Final '!D$4:H$79,1,0)</f>
        <v>C101</v>
      </c>
      <c r="K34" s="11" t="str">
        <f>VLOOKUP(I34,'[1]Final '!D$4:H$79,2,0)</f>
        <v xml:space="preserve">Mrs. Archna Pachnanda </v>
      </c>
      <c r="L34" s="11">
        <f>VLOOKUP(I34,'[1]Final '!D$4:H$79,3,0)</f>
        <v>8796075210</v>
      </c>
      <c r="M34" s="12">
        <f>VLOOKUP(I34,'[1]Final '!D$4:H$79,4,0)</f>
        <v>42211</v>
      </c>
      <c r="N34" s="12"/>
      <c r="O34" s="13" t="s">
        <v>110</v>
      </c>
      <c r="P34" s="13" t="s">
        <v>111</v>
      </c>
      <c r="Q34" s="13" t="s">
        <v>24</v>
      </c>
      <c r="R34" s="11" t="s">
        <v>25</v>
      </c>
    </row>
    <row r="35" spans="1:18" x14ac:dyDescent="0.25">
      <c r="A35" s="3">
        <v>34</v>
      </c>
      <c r="B35" s="3" t="s">
        <v>168</v>
      </c>
      <c r="C35" s="3" t="s">
        <v>169</v>
      </c>
      <c r="D35" s="3" t="s">
        <v>165</v>
      </c>
      <c r="E35" s="6">
        <v>102</v>
      </c>
      <c r="F35" s="3" t="s">
        <v>170</v>
      </c>
      <c r="G35" s="3" t="s">
        <v>29</v>
      </c>
      <c r="H35" s="3" t="s">
        <v>75</v>
      </c>
      <c r="I35" s="11" t="str">
        <f t="shared" si="1"/>
        <v>C102</v>
      </c>
      <c r="J35" s="11" t="str">
        <f>VLOOKUP(I35,'[1]Final '!D$4:H$79,1,0)</f>
        <v>C102</v>
      </c>
      <c r="K35" s="11" t="str">
        <f>VLOOKUP(I35,'[1]Final '!D$4:H$79,2,0)</f>
        <v xml:space="preserve">Mr. Arun Pandurang Godse </v>
      </c>
      <c r="L35" s="11">
        <f>VLOOKUP(I35,'[1]Final '!D$4:H$79,3,0)</f>
        <v>9987264983</v>
      </c>
      <c r="M35" s="12">
        <f>VLOOKUP(I35,'[1]Final '!D$4:H$79,4,0)</f>
        <v>42501</v>
      </c>
      <c r="N35" s="12"/>
      <c r="O35" s="13" t="s">
        <v>142</v>
      </c>
      <c r="P35" s="13" t="s">
        <v>143</v>
      </c>
      <c r="Q35" s="13" t="s">
        <v>60</v>
      </c>
      <c r="R35" s="11" t="s">
        <v>25</v>
      </c>
    </row>
    <row r="36" spans="1:18" x14ac:dyDescent="0.25">
      <c r="A36" s="3">
        <v>35</v>
      </c>
      <c r="B36" s="3" t="s">
        <v>171</v>
      </c>
      <c r="C36" s="3" t="s">
        <v>172</v>
      </c>
      <c r="D36" s="3" t="s">
        <v>165</v>
      </c>
      <c r="E36" s="6">
        <v>103</v>
      </c>
      <c r="F36" s="3" t="s">
        <v>51</v>
      </c>
      <c r="G36" s="3" t="s">
        <v>29</v>
      </c>
      <c r="H36" s="3" t="s">
        <v>38</v>
      </c>
      <c r="I36" s="11" t="str">
        <f t="shared" si="1"/>
        <v>C103</v>
      </c>
      <c r="J36" s="11" t="str">
        <f>VLOOKUP(I36,'[1]Final '!D$4:H$79,1,0)</f>
        <v>C103</v>
      </c>
      <c r="K36" s="11" t="str">
        <f>VLOOKUP(I36,'[1]Final '!D$4:H$79,2,0)</f>
        <v xml:space="preserve">Mrs. Rita Y Patil </v>
      </c>
      <c r="L36" s="11">
        <f>VLOOKUP(I36,'[1]Final '!D$4:H$79,3,0)</f>
        <v>9422103223</v>
      </c>
      <c r="M36" s="12">
        <f>VLOOKUP(I36,'[1]Final '!D$4:H$79,4,0)</f>
        <v>42096</v>
      </c>
      <c r="N36" s="12"/>
      <c r="O36" s="13" t="s">
        <v>173</v>
      </c>
      <c r="P36" s="13" t="s">
        <v>174</v>
      </c>
      <c r="Q36" s="13" t="s">
        <v>24</v>
      </c>
      <c r="R36" s="11" t="s">
        <v>25</v>
      </c>
    </row>
    <row r="37" spans="1:18" x14ac:dyDescent="0.25">
      <c r="A37" s="3">
        <v>36</v>
      </c>
      <c r="B37" s="3" t="s">
        <v>175</v>
      </c>
      <c r="C37" s="3" t="s">
        <v>176</v>
      </c>
      <c r="D37" s="3" t="s">
        <v>165</v>
      </c>
      <c r="E37" s="6">
        <v>104</v>
      </c>
      <c r="F37" s="3" t="s">
        <v>177</v>
      </c>
      <c r="G37" s="3" t="s">
        <v>178</v>
      </c>
      <c r="H37" s="3" t="s">
        <v>38</v>
      </c>
      <c r="I37" s="11" t="str">
        <f t="shared" si="1"/>
        <v>C104</v>
      </c>
      <c r="J37" s="11" t="str">
        <f>VLOOKUP(I37,'[1]Final '!D$4:H$79,1,0)</f>
        <v>C104</v>
      </c>
      <c r="K37" s="11" t="str">
        <f>VLOOKUP(I37,'[1]Final '!D$4:H$79,2,0)</f>
        <v xml:space="preserve">Mr. Narendra Pathak </v>
      </c>
      <c r="L37" s="11">
        <f>VLOOKUP(I37,'[1]Final '!D$4:H$79,3,0)</f>
        <v>9824087339</v>
      </c>
      <c r="M37" s="12">
        <f>VLOOKUP(I37,'[1]Final '!D$4:H$79,4,0)</f>
        <v>0</v>
      </c>
      <c r="N37" s="12"/>
      <c r="O37" s="13" t="s">
        <v>31</v>
      </c>
      <c r="P37" s="13" t="s">
        <v>32</v>
      </c>
      <c r="Q37" s="13" t="s">
        <v>179</v>
      </c>
      <c r="R37" s="14" t="s">
        <v>25</v>
      </c>
    </row>
    <row r="38" spans="1:18" x14ac:dyDescent="0.25">
      <c r="A38" s="3">
        <v>37</v>
      </c>
      <c r="B38" s="3" t="s">
        <v>180</v>
      </c>
      <c r="C38" s="3" t="s">
        <v>181</v>
      </c>
      <c r="D38" s="3" t="s">
        <v>165</v>
      </c>
      <c r="E38" s="6">
        <v>201</v>
      </c>
      <c r="F38" s="3" t="s">
        <v>44</v>
      </c>
      <c r="G38" s="3" t="s">
        <v>29</v>
      </c>
      <c r="H38" s="3" t="s">
        <v>21</v>
      </c>
      <c r="I38" s="11" t="str">
        <f t="shared" si="1"/>
        <v>C201</v>
      </c>
      <c r="J38" s="11" t="str">
        <f>VLOOKUP(I38,'[1]Final '!D$4:H$79,1,0)</f>
        <v>C201</v>
      </c>
      <c r="K38" s="11" t="str">
        <f>VLOOKUP(I38,'[1]Final '!D$4:H$79,2,0)</f>
        <v>Mr. Anil Kalaga</v>
      </c>
      <c r="L38" s="11">
        <f>VLOOKUP(I38,'[1]Final '!D$4:H$79,3,0)</f>
        <v>8793082355</v>
      </c>
      <c r="M38" s="12">
        <f>VLOOKUP(I38,'[1]Final '!D$4:H$79,4,0)</f>
        <v>42083</v>
      </c>
      <c r="N38" s="12"/>
      <c r="O38" s="13" t="s">
        <v>22</v>
      </c>
      <c r="P38" s="13" t="s">
        <v>23</v>
      </c>
      <c r="Q38" s="13" t="s">
        <v>24</v>
      </c>
      <c r="R38" s="11" t="s">
        <v>25</v>
      </c>
    </row>
    <row r="39" spans="1:18" x14ac:dyDescent="0.25">
      <c r="A39" s="3">
        <v>38</v>
      </c>
      <c r="B39" s="3" t="s">
        <v>182</v>
      </c>
      <c r="C39" s="3" t="s">
        <v>183</v>
      </c>
      <c r="D39" s="3" t="s">
        <v>165</v>
      </c>
      <c r="E39" s="6">
        <v>202</v>
      </c>
      <c r="F39" s="3" t="s">
        <v>184</v>
      </c>
      <c r="G39" s="3" t="s">
        <v>167</v>
      </c>
      <c r="H39" s="3" t="s">
        <v>69</v>
      </c>
      <c r="I39" s="11" t="str">
        <f t="shared" si="1"/>
        <v>C202</v>
      </c>
      <c r="J39" s="11" t="str">
        <f>VLOOKUP(I39,'[1]Final '!D$4:H$79,1,0)</f>
        <v>C202</v>
      </c>
      <c r="K39" s="11" t="str">
        <f>VLOOKUP(I39,'[1]Final '!D$4:H$79,2,0)</f>
        <v xml:space="preserve">Mrs. Seema Talokar </v>
      </c>
      <c r="L39" s="11">
        <f>VLOOKUP(I39,'[1]Final '!D$4:H$79,3,0)</f>
        <v>9552520507</v>
      </c>
      <c r="M39" s="12">
        <f>VLOOKUP(I39,'[1]Final '!D$4:H$79,4,0)</f>
        <v>42267</v>
      </c>
      <c r="N39" s="12"/>
      <c r="O39" s="13" t="s">
        <v>39</v>
      </c>
      <c r="P39" s="13" t="s">
        <v>40</v>
      </c>
      <c r="Q39" s="13" t="s">
        <v>41</v>
      </c>
      <c r="R39" s="11" t="s">
        <v>25</v>
      </c>
    </row>
    <row r="40" spans="1:18" x14ac:dyDescent="0.25">
      <c r="A40" s="3">
        <v>39</v>
      </c>
      <c r="B40" s="3" t="s">
        <v>185</v>
      </c>
      <c r="C40" s="3" t="s">
        <v>186</v>
      </c>
      <c r="D40" s="3" t="s">
        <v>165</v>
      </c>
      <c r="E40" s="6">
        <v>203</v>
      </c>
      <c r="F40" s="3"/>
      <c r="G40" s="3"/>
      <c r="H40" s="3"/>
      <c r="I40" s="11" t="str">
        <f t="shared" si="1"/>
        <v>C203</v>
      </c>
      <c r="J40" s="11" t="str">
        <f>VLOOKUP(I40,'[1]Final '!D$4:H$79,1,0)</f>
        <v>C203</v>
      </c>
      <c r="K40" s="11" t="str">
        <f>VLOOKUP(I40,'[1]Final '!D$4:H$79,2,0)</f>
        <v xml:space="preserve">Mr. Manoj Kurankar </v>
      </c>
      <c r="L40" s="11">
        <f>VLOOKUP(I40,'[1]Final '!D$4:H$79,3,0)</f>
        <v>9881136635</v>
      </c>
      <c r="M40" s="12">
        <f>VLOOKUP(I40,'[1]Final '!D$4:H$79,4,0)</f>
        <v>42708</v>
      </c>
      <c r="N40" s="12"/>
      <c r="O40" s="13" t="s">
        <v>149</v>
      </c>
      <c r="P40" s="13" t="s">
        <v>150</v>
      </c>
      <c r="Q40" s="13" t="s">
        <v>151</v>
      </c>
      <c r="R40" s="11" t="s">
        <v>25</v>
      </c>
    </row>
    <row r="41" spans="1:18" x14ac:dyDescent="0.25">
      <c r="A41" s="3">
        <v>40</v>
      </c>
      <c r="B41" s="3" t="s">
        <v>187</v>
      </c>
      <c r="C41" s="3" t="s">
        <v>188</v>
      </c>
      <c r="D41" s="3" t="s">
        <v>165</v>
      </c>
      <c r="E41" s="6">
        <v>204</v>
      </c>
      <c r="F41" s="3" t="s">
        <v>177</v>
      </c>
      <c r="G41" s="3" t="s">
        <v>189</v>
      </c>
      <c r="H41" s="3" t="s">
        <v>38</v>
      </c>
      <c r="I41" s="11" t="str">
        <f t="shared" si="1"/>
        <v>C204</v>
      </c>
      <c r="J41" s="11" t="str">
        <f>VLOOKUP(I41,'[1]Final '!D$4:H$79,1,0)</f>
        <v>C204</v>
      </c>
      <c r="K41" s="11" t="str">
        <f>VLOOKUP(I41,'[1]Final '!D$4:H$79,2,0)</f>
        <v xml:space="preserve">Mr. Satish Bhave </v>
      </c>
      <c r="L41" s="11">
        <f>VLOOKUP(I41,'[1]Final '!D$4:H$79,3,0)</f>
        <v>9819624877</v>
      </c>
      <c r="M41" s="12">
        <f>VLOOKUP(I41,'[1]Final '!D$4:H$79,4,0)</f>
        <v>42454</v>
      </c>
      <c r="N41" s="12"/>
      <c r="O41" s="13" t="s">
        <v>31</v>
      </c>
      <c r="P41" s="13" t="s">
        <v>32</v>
      </c>
      <c r="Q41" s="13" t="s">
        <v>33</v>
      </c>
      <c r="R41" s="11" t="s">
        <v>25</v>
      </c>
    </row>
    <row r="42" spans="1:18" x14ac:dyDescent="0.25">
      <c r="A42" s="3">
        <v>41</v>
      </c>
      <c r="B42" s="3" t="s">
        <v>190</v>
      </c>
      <c r="C42" s="3" t="s">
        <v>191</v>
      </c>
      <c r="D42" s="3" t="s">
        <v>165</v>
      </c>
      <c r="E42" s="6">
        <v>301</v>
      </c>
      <c r="F42" s="3" t="s">
        <v>192</v>
      </c>
      <c r="G42" s="3" t="s">
        <v>167</v>
      </c>
      <c r="H42" s="3" t="s">
        <v>38</v>
      </c>
      <c r="I42" s="11" t="str">
        <f t="shared" si="1"/>
        <v>C301</v>
      </c>
      <c r="J42" s="11" t="str">
        <f>VLOOKUP(I42,'[1]Final '!D$4:H$79,1,0)</f>
        <v>C301</v>
      </c>
      <c r="K42" s="11" t="str">
        <f>VLOOKUP(I42,'[1]Final '!D$4:H$79,2,0)</f>
        <v xml:space="preserve">Mrs. Anjali V Deshpande </v>
      </c>
      <c r="L42" s="11">
        <f>VLOOKUP(I42,'[1]Final '!D$4:H$79,3,0)</f>
        <v>9421308209</v>
      </c>
      <c r="M42" s="12">
        <f>VLOOKUP(I42,'[1]Final '!D$4:H$79,4,0)</f>
        <v>42448</v>
      </c>
      <c r="N42" s="12"/>
      <c r="O42" s="13" t="s">
        <v>31</v>
      </c>
      <c r="P42" s="13" t="s">
        <v>32</v>
      </c>
      <c r="Q42" s="13" t="s">
        <v>33</v>
      </c>
      <c r="R42" s="11" t="s">
        <v>25</v>
      </c>
    </row>
    <row r="43" spans="1:18" x14ac:dyDescent="0.25">
      <c r="A43" s="3">
        <v>42</v>
      </c>
      <c r="B43" s="3" t="s">
        <v>193</v>
      </c>
      <c r="C43" s="3" t="s">
        <v>194</v>
      </c>
      <c r="D43" s="3" t="s">
        <v>165</v>
      </c>
      <c r="E43" s="6">
        <v>302</v>
      </c>
      <c r="F43" s="3" t="s">
        <v>84</v>
      </c>
      <c r="G43" s="3" t="s">
        <v>85</v>
      </c>
      <c r="H43" s="3" t="s">
        <v>38</v>
      </c>
      <c r="I43" s="11" t="str">
        <f t="shared" si="1"/>
        <v>C302</v>
      </c>
      <c r="J43" s="11" t="str">
        <f>VLOOKUP(I43,'[1]Final '!D$4:H$79,1,0)</f>
        <v>C302</v>
      </c>
      <c r="K43" s="11" t="str">
        <f>VLOOKUP(I43,'[1]Final '!D$4:H$79,2,0)</f>
        <v xml:space="preserve">Mr. Pritam Salunke </v>
      </c>
      <c r="L43" s="11">
        <f>VLOOKUP(I43,'[1]Final '!D$4:H$79,3,0)</f>
        <v>9822885461</v>
      </c>
      <c r="M43" s="12">
        <f>VLOOKUP(I43,'[1]Final '!D$4:H$79,4,0)</f>
        <v>42217</v>
      </c>
      <c r="N43" s="12"/>
      <c r="O43" s="13" t="s">
        <v>116</v>
      </c>
      <c r="P43" s="13" t="s">
        <v>117</v>
      </c>
      <c r="Q43" s="13" t="s">
        <v>41</v>
      </c>
      <c r="R43" s="11" t="s">
        <v>25</v>
      </c>
    </row>
    <row r="44" spans="1:18" x14ac:dyDescent="0.25">
      <c r="A44" s="3">
        <v>43</v>
      </c>
      <c r="B44" s="3" t="s">
        <v>195</v>
      </c>
      <c r="C44" s="3" t="s">
        <v>196</v>
      </c>
      <c r="D44" s="3" t="s">
        <v>165</v>
      </c>
      <c r="E44" s="6">
        <v>303</v>
      </c>
      <c r="F44" s="3" t="s">
        <v>197</v>
      </c>
      <c r="G44" s="3" t="s">
        <v>85</v>
      </c>
      <c r="H44" s="3" t="s">
        <v>75</v>
      </c>
      <c r="I44" s="11" t="str">
        <f t="shared" si="1"/>
        <v>C303</v>
      </c>
      <c r="J44" s="11" t="str">
        <f>VLOOKUP(I44,'[1]Final '!D$4:H$79,1,0)</f>
        <v>C303</v>
      </c>
      <c r="K44" s="11" t="str">
        <f>VLOOKUP(I44,'[1]Final '!D$4:H$79,2,0)</f>
        <v xml:space="preserve">Mr. Ravindra Adavkar </v>
      </c>
      <c r="L44" s="11">
        <f>VLOOKUP(I44,'[1]Final '!D$4:H$79,3,0)</f>
        <v>9901241221</v>
      </c>
      <c r="M44" s="12">
        <f>VLOOKUP(I44,'[1]Final '!D$4:H$79,4,0)</f>
        <v>42186</v>
      </c>
      <c r="N44" s="12"/>
      <c r="O44" s="13" t="s">
        <v>110</v>
      </c>
      <c r="P44" s="13" t="s">
        <v>111</v>
      </c>
      <c r="Q44" s="13" t="s">
        <v>24</v>
      </c>
      <c r="R44" s="11" t="s">
        <v>25</v>
      </c>
    </row>
    <row r="45" spans="1:18" x14ac:dyDescent="0.25">
      <c r="A45" s="3">
        <v>44</v>
      </c>
      <c r="B45" s="3" t="s">
        <v>198</v>
      </c>
      <c r="C45" s="3" t="s">
        <v>199</v>
      </c>
      <c r="D45" s="3" t="s">
        <v>165</v>
      </c>
      <c r="E45" s="6">
        <v>304</v>
      </c>
      <c r="F45" s="3" t="s">
        <v>68</v>
      </c>
      <c r="G45" s="3" t="s">
        <v>136</v>
      </c>
      <c r="H45" s="3" t="s">
        <v>30</v>
      </c>
      <c r="I45" s="11" t="str">
        <f t="shared" si="1"/>
        <v>C304</v>
      </c>
      <c r="J45" s="11" t="str">
        <f>VLOOKUP(I45,'[1]Final '!D$4:H$79,1,0)</f>
        <v>C304</v>
      </c>
      <c r="K45" s="11" t="str">
        <f>VLOOKUP(I45,'[1]Final '!D$4:H$79,2,0)</f>
        <v xml:space="preserve">Mr. Amit V Limaye </v>
      </c>
      <c r="L45" s="11">
        <f>VLOOKUP(I45,'[1]Final '!D$4:H$79,3,0)</f>
        <v>8983493494</v>
      </c>
      <c r="M45" s="12">
        <f>VLOOKUP(I45,'[1]Final '!D$4:H$79,4,0)</f>
        <v>42453</v>
      </c>
      <c r="N45" s="12"/>
      <c r="O45" s="13" t="s">
        <v>31</v>
      </c>
      <c r="P45" s="13" t="s">
        <v>32</v>
      </c>
      <c r="Q45" s="13" t="s">
        <v>33</v>
      </c>
      <c r="R45" s="11" t="s">
        <v>25</v>
      </c>
    </row>
    <row r="46" spans="1:18" x14ac:dyDescent="0.25">
      <c r="A46" s="3">
        <v>45</v>
      </c>
      <c r="B46" s="3" t="s">
        <v>200</v>
      </c>
      <c r="C46" s="3" t="s">
        <v>88</v>
      </c>
      <c r="D46" s="3" t="s">
        <v>165</v>
      </c>
      <c r="E46" s="6">
        <v>401</v>
      </c>
      <c r="F46" s="3"/>
      <c r="G46" s="3"/>
      <c r="H46" s="3"/>
      <c r="I46" s="11" t="str">
        <f t="shared" si="1"/>
        <v>C401</v>
      </c>
      <c r="J46" s="11" t="str">
        <f>VLOOKUP(I46,'[1]Final '!D$4:H$79,1,0)</f>
        <v>C401</v>
      </c>
      <c r="K46" s="11" t="str">
        <f>VLOOKUP(I46,'[1]Final '!D$4:H$79,2,0)</f>
        <v xml:space="preserve">Unsold </v>
      </c>
      <c r="L46" s="11">
        <f>VLOOKUP(I46,'[1]Final '!D$4:H$79,3,0)</f>
        <v>0</v>
      </c>
      <c r="M46" s="12" t="str">
        <f>VLOOKUP(I46,'[1]Final '!D$4:H$79,4,0)</f>
        <v>—</v>
      </c>
      <c r="N46" s="12"/>
      <c r="O46" s="14" t="s">
        <v>89</v>
      </c>
      <c r="P46" s="14" t="s">
        <v>89</v>
      </c>
      <c r="Q46" s="14"/>
      <c r="R46" s="14" t="s">
        <v>89</v>
      </c>
    </row>
    <row r="47" spans="1:18" x14ac:dyDescent="0.25">
      <c r="A47" s="3">
        <v>46</v>
      </c>
      <c r="B47" s="3" t="s">
        <v>201</v>
      </c>
      <c r="C47" s="3" t="s">
        <v>88</v>
      </c>
      <c r="D47" s="3" t="s">
        <v>165</v>
      </c>
      <c r="E47" s="6">
        <v>402</v>
      </c>
      <c r="F47" s="3"/>
      <c r="G47" s="3"/>
      <c r="H47" s="3"/>
      <c r="I47" s="11" t="str">
        <f t="shared" si="1"/>
        <v>C402</v>
      </c>
      <c r="J47" s="11" t="str">
        <f>VLOOKUP(I47,'[1]Final '!D$4:H$79,1,0)</f>
        <v>C402</v>
      </c>
      <c r="K47" s="11" t="str">
        <f>VLOOKUP(I47,'[1]Final '!D$4:H$79,2,0)</f>
        <v xml:space="preserve">Unsold </v>
      </c>
      <c r="L47" s="11">
        <f>VLOOKUP(I47,'[1]Final '!D$4:H$79,3,0)</f>
        <v>0</v>
      </c>
      <c r="M47" s="12" t="str">
        <f>VLOOKUP(I47,'[1]Final '!D$4:H$79,4,0)</f>
        <v>—</v>
      </c>
      <c r="N47" s="12"/>
      <c r="O47" s="14" t="s">
        <v>89</v>
      </c>
      <c r="P47" s="14" t="s">
        <v>89</v>
      </c>
      <c r="Q47" s="14"/>
      <c r="R47" s="14" t="s">
        <v>89</v>
      </c>
    </row>
    <row r="48" spans="1:18" x14ac:dyDescent="0.25">
      <c r="A48" s="3">
        <v>47</v>
      </c>
      <c r="B48" s="3" t="s">
        <v>202</v>
      </c>
      <c r="C48" s="3" t="s">
        <v>203</v>
      </c>
      <c r="D48" s="3" t="s">
        <v>165</v>
      </c>
      <c r="E48" s="6">
        <v>403</v>
      </c>
      <c r="F48" s="3" t="s">
        <v>204</v>
      </c>
      <c r="G48" s="3" t="s">
        <v>178</v>
      </c>
      <c r="H48" s="3" t="s">
        <v>75</v>
      </c>
      <c r="I48" s="11" t="str">
        <f t="shared" si="1"/>
        <v>C403</v>
      </c>
      <c r="J48" s="11" t="str">
        <f>VLOOKUP(I48,'[1]Final '!D$4:H$79,1,0)</f>
        <v>C403</v>
      </c>
      <c r="K48" s="11" t="str">
        <f>VLOOKUP(I48,'[1]Final '!D$4:H$79,2,0)</f>
        <v xml:space="preserve">Mr. C. R. Kadu </v>
      </c>
      <c r="L48" s="11">
        <f>VLOOKUP(I48,'[1]Final '!D$4:H$79,3,0)</f>
        <v>9420481425</v>
      </c>
      <c r="M48" s="12">
        <f>VLOOKUP(I48,'[1]Final '!D$4:H$79,4,0)</f>
        <v>42208</v>
      </c>
      <c r="N48" s="12"/>
      <c r="O48" s="13" t="s">
        <v>110</v>
      </c>
      <c r="P48" s="13" t="s">
        <v>111</v>
      </c>
      <c r="Q48" s="13" t="s">
        <v>24</v>
      </c>
      <c r="R48" s="11" t="s">
        <v>25</v>
      </c>
    </row>
    <row r="49" spans="1:18" x14ac:dyDescent="0.25">
      <c r="A49" s="3">
        <v>48</v>
      </c>
      <c r="B49" s="3" t="s">
        <v>205</v>
      </c>
      <c r="C49" s="3" t="s">
        <v>206</v>
      </c>
      <c r="D49" s="3" t="s">
        <v>165</v>
      </c>
      <c r="E49" s="6">
        <v>404</v>
      </c>
      <c r="F49" s="3" t="s">
        <v>207</v>
      </c>
      <c r="G49" s="3" t="s">
        <v>29</v>
      </c>
      <c r="H49" s="3" t="s">
        <v>75</v>
      </c>
      <c r="I49" s="11" t="str">
        <f t="shared" si="1"/>
        <v>C404</v>
      </c>
      <c r="J49" s="11" t="str">
        <f>VLOOKUP(I49,'[1]Final '!D$4:H$79,1,0)</f>
        <v>C404</v>
      </c>
      <c r="K49" s="11" t="str">
        <f>VLOOKUP(I49,'[1]Final '!D$4:H$79,2,0)</f>
        <v>Mrs. Krishna Tickoo</v>
      </c>
      <c r="L49" s="11">
        <f>VLOOKUP(I49,'[1]Final '!D$4:H$79,3,0)</f>
        <v>0</v>
      </c>
      <c r="M49" s="12">
        <f>VLOOKUP(I49,'[1]Final '!D$4:H$79,4,0)</f>
        <v>42231</v>
      </c>
      <c r="N49" s="12"/>
      <c r="O49" s="13" t="s">
        <v>116</v>
      </c>
      <c r="P49" s="13" t="s">
        <v>117</v>
      </c>
      <c r="Q49" s="13" t="s">
        <v>41</v>
      </c>
      <c r="R49" s="11" t="s">
        <v>25</v>
      </c>
    </row>
    <row r="50" spans="1:18" x14ac:dyDescent="0.25">
      <c r="A50" s="3">
        <v>49</v>
      </c>
      <c r="B50" s="3" t="s">
        <v>208</v>
      </c>
      <c r="C50" s="3" t="s">
        <v>209</v>
      </c>
      <c r="D50" s="3" t="s">
        <v>210</v>
      </c>
      <c r="E50" s="6">
        <v>101</v>
      </c>
      <c r="F50" s="3"/>
      <c r="G50" s="3"/>
      <c r="H50" s="3"/>
      <c r="I50" s="11" t="str">
        <f t="shared" si="1"/>
        <v>F101</v>
      </c>
      <c r="J50" s="11" t="str">
        <f>VLOOKUP(I50,'[1]Final '!D$4:H$79,1,0)</f>
        <v>F101</v>
      </c>
      <c r="K50" s="11" t="str">
        <f>VLOOKUP(I50,'[1]Final '!D$4:H$79,2,0)</f>
        <v xml:space="preserve">Unsold </v>
      </c>
      <c r="L50" s="11">
        <f>VLOOKUP(I50,'[1]Final '!D$4:H$79,3,0)</f>
        <v>0</v>
      </c>
      <c r="M50" s="12" t="str">
        <f>VLOOKUP(I50,'[1]Final '!D$4:H$79,4,0)</f>
        <v>—</v>
      </c>
      <c r="N50" s="12"/>
      <c r="O50" s="14" t="s">
        <v>89</v>
      </c>
      <c r="P50" s="14" t="s">
        <v>89</v>
      </c>
      <c r="Q50" s="14"/>
      <c r="R50" s="14" t="s">
        <v>89</v>
      </c>
    </row>
    <row r="51" spans="1:18" x14ac:dyDescent="0.25">
      <c r="A51" s="3">
        <v>50</v>
      </c>
      <c r="B51" s="3" t="s">
        <v>211</v>
      </c>
      <c r="C51" s="3" t="s">
        <v>212</v>
      </c>
      <c r="D51" s="3" t="s">
        <v>210</v>
      </c>
      <c r="E51" s="6">
        <v>102</v>
      </c>
      <c r="F51" s="3" t="s">
        <v>69</v>
      </c>
      <c r="G51" s="3" t="s">
        <v>20</v>
      </c>
      <c r="H51" s="3" t="s">
        <v>213</v>
      </c>
      <c r="I51" s="11" t="str">
        <f t="shared" si="1"/>
        <v>F102</v>
      </c>
      <c r="J51" s="11" t="str">
        <f>VLOOKUP(I51,'[1]Final '!D$4:H$79,1,0)</f>
        <v>F102</v>
      </c>
      <c r="K51" s="11" t="str">
        <f>VLOOKUP(I51,'[1]Final '!D$4:H$79,2,0)</f>
        <v xml:space="preserve">Mr.Vaibhav Balapure </v>
      </c>
      <c r="L51" s="11">
        <f>VLOOKUP(I51,'[1]Final '!D$4:H$79,3,0)</f>
        <v>9922901923</v>
      </c>
      <c r="M51" s="12">
        <f>VLOOKUP(I51,'[1]Final '!D$4:H$79,4,0)</f>
        <v>0</v>
      </c>
      <c r="N51" s="12"/>
      <c r="O51" s="13" t="s">
        <v>58</v>
      </c>
      <c r="P51" s="13" t="s">
        <v>59</v>
      </c>
      <c r="Q51" s="13" t="s">
        <v>179</v>
      </c>
      <c r="R51" s="11" t="s">
        <v>25</v>
      </c>
    </row>
    <row r="52" spans="1:18" x14ac:dyDescent="0.25">
      <c r="A52" s="3">
        <v>51</v>
      </c>
      <c r="B52" s="3" t="s">
        <v>214</v>
      </c>
      <c r="C52" s="3" t="s">
        <v>215</v>
      </c>
      <c r="D52" s="3" t="s">
        <v>210</v>
      </c>
      <c r="E52" s="6">
        <v>103</v>
      </c>
      <c r="F52" s="3" t="s">
        <v>216</v>
      </c>
      <c r="G52" s="3" t="s">
        <v>217</v>
      </c>
      <c r="H52" s="3" t="s">
        <v>38</v>
      </c>
      <c r="I52" s="11" t="str">
        <f t="shared" si="1"/>
        <v>F103</v>
      </c>
      <c r="J52" s="11" t="str">
        <f>VLOOKUP(I52,'[1]Final '!D$4:H$79,1,0)</f>
        <v>F103</v>
      </c>
      <c r="K52" s="11" t="str">
        <f>VLOOKUP(I52,'[1]Final '!D$4:H$79,2,0)</f>
        <v xml:space="preserve">Mrs.Bhagyashree Pathak </v>
      </c>
      <c r="L52" s="11">
        <f>VLOOKUP(I52,'[1]Final '!D$4:H$79,3,0)</f>
        <v>9890741877</v>
      </c>
      <c r="M52" s="12">
        <f>VLOOKUP(I52,'[1]Final '!D$4:H$79,4,0)</f>
        <v>42168</v>
      </c>
      <c r="N52" s="12"/>
      <c r="O52" s="13" t="s">
        <v>47</v>
      </c>
      <c r="P52" s="13" t="s">
        <v>48</v>
      </c>
      <c r="Q52" s="13" t="s">
        <v>24</v>
      </c>
      <c r="R52" s="11" t="s">
        <v>25</v>
      </c>
    </row>
    <row r="53" spans="1:18" x14ac:dyDescent="0.25">
      <c r="A53" s="3">
        <v>52</v>
      </c>
      <c r="B53" s="3" t="s">
        <v>218</v>
      </c>
      <c r="C53" s="3" t="s">
        <v>219</v>
      </c>
      <c r="D53" s="3" t="s">
        <v>210</v>
      </c>
      <c r="E53" s="6">
        <v>104</v>
      </c>
      <c r="F53" s="3" t="s">
        <v>220</v>
      </c>
      <c r="G53" s="3" t="s">
        <v>29</v>
      </c>
      <c r="H53" s="3" t="s">
        <v>221</v>
      </c>
      <c r="I53" s="11" t="str">
        <f t="shared" si="1"/>
        <v>F104</v>
      </c>
      <c r="J53" s="11" t="str">
        <f>VLOOKUP(I53,'[1]Final '!D$4:H$79,1,0)</f>
        <v>F104</v>
      </c>
      <c r="K53" s="11" t="str">
        <f>VLOOKUP(I53,'[1]Final '!D$4:H$79,2,0)</f>
        <v xml:space="preserve">Mr. Ravindra Pardashi </v>
      </c>
      <c r="L53" s="11">
        <f>VLOOKUP(I53,'[1]Final '!D$4:H$79,3,0)</f>
        <v>9767079360</v>
      </c>
      <c r="M53" s="12">
        <f>VLOOKUP(I53,'[1]Final '!D$4:H$79,4,0)</f>
        <v>42248</v>
      </c>
      <c r="N53" s="12"/>
      <c r="O53" s="13" t="s">
        <v>39</v>
      </c>
      <c r="P53" s="13" t="s">
        <v>40</v>
      </c>
      <c r="Q53" s="13" t="s">
        <v>41</v>
      </c>
      <c r="R53" s="11" t="s">
        <v>25</v>
      </c>
    </row>
    <row r="54" spans="1:18" x14ac:dyDescent="0.25">
      <c r="A54" s="3">
        <v>53</v>
      </c>
      <c r="B54" s="3" t="s">
        <v>222</v>
      </c>
      <c r="C54" s="3" t="s">
        <v>223</v>
      </c>
      <c r="D54" s="3" t="s">
        <v>210</v>
      </c>
      <c r="E54" s="6">
        <v>201</v>
      </c>
      <c r="F54" s="3" t="s">
        <v>224</v>
      </c>
      <c r="G54" s="3" t="s">
        <v>20</v>
      </c>
      <c r="H54" s="3" t="s">
        <v>38</v>
      </c>
      <c r="I54" s="11" t="str">
        <f t="shared" si="1"/>
        <v>F201</v>
      </c>
      <c r="J54" s="11" t="str">
        <f>VLOOKUP(I54,'[1]Final '!D$4:H$79,1,0)</f>
        <v>F201</v>
      </c>
      <c r="K54" s="11" t="str">
        <f>VLOOKUP(I54,'[1]Final '!D$4:H$79,2,0)</f>
        <v>Bibsh kumer</v>
      </c>
      <c r="L54" s="11">
        <f>VLOOKUP(I54,'[1]Final '!D$4:H$79,3,0)</f>
        <v>9545500495</v>
      </c>
      <c r="M54" s="12">
        <f>VLOOKUP(I54,'[1]Final '!D$4:H$79,4,0)</f>
        <v>0</v>
      </c>
      <c r="N54" s="12"/>
      <c r="O54" s="13" t="s">
        <v>31</v>
      </c>
      <c r="P54" s="13" t="s">
        <v>32</v>
      </c>
      <c r="Q54" s="13" t="s">
        <v>179</v>
      </c>
      <c r="R54" s="11" t="s">
        <v>25</v>
      </c>
    </row>
    <row r="55" spans="1:18" x14ac:dyDescent="0.25">
      <c r="A55" s="3">
        <v>54</v>
      </c>
      <c r="B55" s="3" t="s">
        <v>225</v>
      </c>
      <c r="C55" s="3" t="s">
        <v>226</v>
      </c>
      <c r="D55" s="3" t="s">
        <v>210</v>
      </c>
      <c r="E55" s="6">
        <v>202</v>
      </c>
      <c r="F55" s="3" t="s">
        <v>227</v>
      </c>
      <c r="G55" s="3" t="s">
        <v>85</v>
      </c>
      <c r="H55" s="3" t="s">
        <v>38</v>
      </c>
      <c r="I55" s="11" t="str">
        <f t="shared" si="1"/>
        <v>F202</v>
      </c>
      <c r="J55" s="11" t="str">
        <f>VLOOKUP(I55,'[1]Final '!D$4:H$79,1,0)</f>
        <v>F202</v>
      </c>
      <c r="K55" s="11" t="str">
        <f>VLOOKUP(I55,'[1]Final '!D$4:H$79,2,0)</f>
        <v>Rajeev kumer Sinha</v>
      </c>
      <c r="L55" s="11">
        <f>VLOOKUP(I55,'[1]Final '!D$4:H$79,3,0)</f>
        <v>9869032604</v>
      </c>
      <c r="M55" s="12">
        <f>VLOOKUP(I55,'[1]Final '!D$4:H$79,4,0)</f>
        <v>0</v>
      </c>
      <c r="N55" s="12"/>
      <c r="O55" s="13" t="s">
        <v>31</v>
      </c>
      <c r="P55" s="13" t="s">
        <v>32</v>
      </c>
      <c r="Q55" s="13" t="s">
        <v>179</v>
      </c>
      <c r="R55" s="11" t="s">
        <v>25</v>
      </c>
    </row>
    <row r="56" spans="1:18" x14ac:dyDescent="0.25">
      <c r="A56" s="3">
        <v>55</v>
      </c>
      <c r="B56" s="3" t="s">
        <v>228</v>
      </c>
      <c r="C56" s="3" t="s">
        <v>229</v>
      </c>
      <c r="D56" s="3" t="s">
        <v>210</v>
      </c>
      <c r="E56" s="6">
        <v>203</v>
      </c>
      <c r="F56" s="3" t="s">
        <v>230</v>
      </c>
      <c r="G56" s="3" t="s">
        <v>85</v>
      </c>
      <c r="H56" s="3" t="s">
        <v>38</v>
      </c>
      <c r="I56" s="11" t="str">
        <f t="shared" si="1"/>
        <v>F203</v>
      </c>
      <c r="J56" s="11" t="str">
        <f>VLOOKUP(I56,'[1]Final '!D$4:H$79,1,0)</f>
        <v>F203</v>
      </c>
      <c r="K56" s="11" t="str">
        <f>VLOOKUP(I56,'[1]Final '!D$4:H$79,2,0)</f>
        <v>Santosh R Munde</v>
      </c>
      <c r="L56" s="11">
        <f>VLOOKUP(I56,'[1]Final '!D$4:H$79,3,0)</f>
        <v>9822229733</v>
      </c>
      <c r="M56" s="12">
        <f>VLOOKUP(I56,'[1]Final '!D$4:H$79,4,0)</f>
        <v>42448</v>
      </c>
      <c r="N56" s="12"/>
      <c r="O56" s="13" t="s">
        <v>31</v>
      </c>
      <c r="P56" s="13" t="s">
        <v>32</v>
      </c>
      <c r="Q56" s="13" t="s">
        <v>33</v>
      </c>
      <c r="R56" s="11" t="s">
        <v>25</v>
      </c>
    </row>
    <row r="57" spans="1:18" x14ac:dyDescent="0.25">
      <c r="A57" s="3">
        <v>56</v>
      </c>
      <c r="B57" s="3" t="s">
        <v>231</v>
      </c>
      <c r="C57" s="3" t="s">
        <v>232</v>
      </c>
      <c r="D57" s="3" t="s">
        <v>210</v>
      </c>
      <c r="E57" s="6">
        <v>204</v>
      </c>
      <c r="F57" s="3" t="s">
        <v>233</v>
      </c>
      <c r="G57" s="3" t="s">
        <v>85</v>
      </c>
      <c r="H57" s="3" t="s">
        <v>75</v>
      </c>
      <c r="I57" s="11" t="str">
        <f t="shared" si="1"/>
        <v>F204</v>
      </c>
      <c r="J57" s="11" t="str">
        <f>VLOOKUP(I57,'[1]Final '!D$4:H$79,1,0)</f>
        <v>F204</v>
      </c>
      <c r="K57" s="11" t="str">
        <f>VLOOKUP(I57,'[1]Final '!D$4:H$79,2,0)</f>
        <v xml:space="preserve">Mr. Amol Patil </v>
      </c>
      <c r="L57" s="11">
        <f>VLOOKUP(I57,'[1]Final '!D$4:H$79,3,0)</f>
        <v>14795444034</v>
      </c>
      <c r="M57" s="12">
        <f>VLOOKUP(I57,'[1]Final '!D$4:H$79,4,0)</f>
        <v>42217</v>
      </c>
      <c r="N57" s="12"/>
      <c r="O57" s="13" t="s">
        <v>116</v>
      </c>
      <c r="P57" s="13" t="s">
        <v>117</v>
      </c>
      <c r="Q57" s="13" t="s">
        <v>41</v>
      </c>
      <c r="R57" s="11" t="s">
        <v>25</v>
      </c>
    </row>
    <row r="58" spans="1:18" x14ac:dyDescent="0.25">
      <c r="A58" s="3">
        <v>57</v>
      </c>
      <c r="B58" s="3" t="s">
        <v>234</v>
      </c>
      <c r="C58" s="3" t="s">
        <v>209</v>
      </c>
      <c r="D58" s="3" t="s">
        <v>210</v>
      </c>
      <c r="E58" s="6">
        <v>301</v>
      </c>
      <c r="F58" s="3"/>
      <c r="G58" s="3"/>
      <c r="H58" s="3"/>
      <c r="I58" s="11" t="str">
        <f t="shared" si="1"/>
        <v>F301</v>
      </c>
      <c r="J58" s="11" t="str">
        <f>VLOOKUP(I58,'[1]Final '!D$4:H$79,1,0)</f>
        <v>F301</v>
      </c>
      <c r="K58" s="11" t="str">
        <f>VLOOKUP(I58,'[1]Final '!D$4:H$79,2,0)</f>
        <v xml:space="preserve">Unsold </v>
      </c>
      <c r="L58" s="11">
        <f>VLOOKUP(I58,'[1]Final '!D$4:H$79,3,0)</f>
        <v>0</v>
      </c>
      <c r="M58" s="12" t="str">
        <f>VLOOKUP(I58,'[1]Final '!D$4:H$79,4,0)</f>
        <v>—</v>
      </c>
      <c r="N58" s="12"/>
      <c r="O58" s="14" t="s">
        <v>89</v>
      </c>
      <c r="P58" s="14" t="s">
        <v>89</v>
      </c>
      <c r="Q58" s="14"/>
      <c r="R58" s="14" t="s">
        <v>89</v>
      </c>
    </row>
    <row r="59" spans="1:18" x14ac:dyDescent="0.25">
      <c r="A59" s="3">
        <v>58</v>
      </c>
      <c r="B59" s="3" t="s">
        <v>235</v>
      </c>
      <c r="C59" s="3" t="s">
        <v>236</v>
      </c>
      <c r="D59" s="3" t="s">
        <v>210</v>
      </c>
      <c r="E59" s="6">
        <v>302</v>
      </c>
      <c r="F59" s="3" t="s">
        <v>237</v>
      </c>
      <c r="G59" s="3" t="s">
        <v>20</v>
      </c>
      <c r="H59" s="3" t="s">
        <v>69</v>
      </c>
      <c r="I59" s="11" t="str">
        <f t="shared" si="1"/>
        <v>F302</v>
      </c>
      <c r="J59" s="11" t="str">
        <f>VLOOKUP(I59,'[1]Final '!D$4:H$79,1,0)</f>
        <v>F302</v>
      </c>
      <c r="K59" s="11" t="str">
        <f>VLOOKUP(I59,'[1]Final '!D$4:H$79,2,0)</f>
        <v xml:space="preserve">Mr. Amya Bhide </v>
      </c>
      <c r="L59" s="11">
        <f>VLOOKUP(I59,'[1]Final '!D$4:H$79,3,0)</f>
        <v>9702308210</v>
      </c>
      <c r="M59" s="12">
        <f>VLOOKUP(I59,'[1]Final '!D$4:H$79,4,0)</f>
        <v>0</v>
      </c>
      <c r="N59" s="12"/>
      <c r="O59" s="13" t="s">
        <v>31</v>
      </c>
      <c r="P59" s="13" t="s">
        <v>32</v>
      </c>
      <c r="Q59" s="13" t="s">
        <v>179</v>
      </c>
      <c r="R59" s="14" t="s">
        <v>25</v>
      </c>
    </row>
    <row r="60" spans="1:18" x14ac:dyDescent="0.25">
      <c r="A60" s="3">
        <v>59</v>
      </c>
      <c r="B60" s="3" t="s">
        <v>238</v>
      </c>
      <c r="C60" s="3" t="s">
        <v>239</v>
      </c>
      <c r="D60" s="3" t="s">
        <v>210</v>
      </c>
      <c r="E60" s="6">
        <v>303</v>
      </c>
      <c r="F60" s="3" t="s">
        <v>240</v>
      </c>
      <c r="G60" s="3" t="s">
        <v>20</v>
      </c>
      <c r="H60" s="3" t="s">
        <v>241</v>
      </c>
      <c r="I60" s="11" t="str">
        <f t="shared" si="1"/>
        <v>F303</v>
      </c>
      <c r="J60" s="11" t="str">
        <f>VLOOKUP(I60,'[1]Final '!D$4:H$79,1,0)</f>
        <v>F303</v>
      </c>
      <c r="K60" s="11" t="str">
        <f>VLOOKUP(I60,'[1]Final '!D$4:H$79,2,0)</f>
        <v xml:space="preserve">Mr. Dnyanesh Ayachit </v>
      </c>
      <c r="L60" s="11">
        <f>VLOOKUP(I60,'[1]Final '!D$4:H$79,3,0)</f>
        <v>7757043040</v>
      </c>
      <c r="M60" s="12">
        <f>VLOOKUP(I60,'[1]Final '!D$4:H$79,4,0)</f>
        <v>42174</v>
      </c>
      <c r="N60" s="12"/>
      <c r="O60" s="13" t="s">
        <v>47</v>
      </c>
      <c r="P60" s="13" t="s">
        <v>48</v>
      </c>
      <c r="Q60" s="13" t="s">
        <v>24</v>
      </c>
      <c r="R60" s="11" t="s">
        <v>25</v>
      </c>
    </row>
    <row r="61" spans="1:18" x14ac:dyDescent="0.25">
      <c r="A61" s="3">
        <v>60</v>
      </c>
      <c r="B61" s="3" t="s">
        <v>242</v>
      </c>
      <c r="C61" s="3" t="s">
        <v>243</v>
      </c>
      <c r="D61" s="3" t="s">
        <v>210</v>
      </c>
      <c r="E61" s="6">
        <v>304</v>
      </c>
      <c r="F61" s="3" t="s">
        <v>244</v>
      </c>
      <c r="G61" s="3" t="s">
        <v>109</v>
      </c>
      <c r="H61" s="3" t="s">
        <v>245</v>
      </c>
      <c r="I61" s="11" t="str">
        <f t="shared" si="1"/>
        <v>F304</v>
      </c>
      <c r="J61" s="11" t="str">
        <f>VLOOKUP(I61,'[1]Final '!D$4:H$79,1,0)</f>
        <v>F304</v>
      </c>
      <c r="K61" s="11" t="str">
        <f>VLOOKUP(I61,'[1]Final '!D$4:H$79,2,0)</f>
        <v xml:space="preserve">Dr. Shivaji Kolhe </v>
      </c>
      <c r="L61" s="11">
        <f>VLOOKUP(I61,'[1]Final '!D$4:H$79,3,0)</f>
        <v>9422757377</v>
      </c>
      <c r="M61" s="12">
        <f>VLOOKUP(I61,'[1]Final '!D$4:H$79,4,0)</f>
        <v>42178</v>
      </c>
      <c r="N61" s="12"/>
      <c r="O61" s="13" t="s">
        <v>47</v>
      </c>
      <c r="P61" s="13" t="s">
        <v>48</v>
      </c>
      <c r="Q61" s="13" t="s">
        <v>24</v>
      </c>
      <c r="R61" s="11" t="s">
        <v>25</v>
      </c>
    </row>
    <row r="62" spans="1:18" x14ac:dyDescent="0.25">
      <c r="A62" s="3">
        <v>61</v>
      </c>
      <c r="B62" s="3" t="s">
        <v>246</v>
      </c>
      <c r="C62" s="3" t="s">
        <v>247</v>
      </c>
      <c r="D62" s="3" t="s">
        <v>210</v>
      </c>
      <c r="E62" s="6">
        <v>401</v>
      </c>
      <c r="F62" s="3" t="s">
        <v>248</v>
      </c>
      <c r="G62" s="3" t="s">
        <v>85</v>
      </c>
      <c r="H62" s="3" t="s">
        <v>249</v>
      </c>
      <c r="I62" s="11" t="str">
        <f t="shared" si="1"/>
        <v>F401</v>
      </c>
      <c r="J62" s="11" t="str">
        <f>VLOOKUP(I62,'[1]Final '!D$4:H$79,1,0)</f>
        <v>F401</v>
      </c>
      <c r="K62" s="11" t="str">
        <f>VLOOKUP(I62,'[1]Final '!D$4:H$79,2,0)</f>
        <v xml:space="preserve">Mrs.Rimjhim Singh </v>
      </c>
      <c r="L62" s="11">
        <f>VLOOKUP(I62,'[1]Final '!D$4:H$79,3,0)</f>
        <v>9431017775</v>
      </c>
      <c r="M62" s="15" t="s">
        <v>250</v>
      </c>
      <c r="N62" s="15"/>
      <c r="O62" s="16" t="s">
        <v>58</v>
      </c>
      <c r="P62" s="13" t="s">
        <v>59</v>
      </c>
      <c r="Q62" s="13"/>
      <c r="R62" s="11" t="s">
        <v>25</v>
      </c>
    </row>
    <row r="63" spans="1:18" x14ac:dyDescent="0.25">
      <c r="A63" s="3">
        <v>62</v>
      </c>
      <c r="B63" s="3" t="s">
        <v>251</v>
      </c>
      <c r="C63" s="3" t="s">
        <v>252</v>
      </c>
      <c r="D63" s="3" t="s">
        <v>210</v>
      </c>
      <c r="E63" s="6">
        <v>402</v>
      </c>
      <c r="F63" s="3" t="s">
        <v>253</v>
      </c>
      <c r="G63" s="3" t="s">
        <v>109</v>
      </c>
      <c r="H63" s="3" t="s">
        <v>221</v>
      </c>
      <c r="I63" s="11" t="str">
        <f t="shared" si="1"/>
        <v>F402</v>
      </c>
      <c r="J63" s="11" t="str">
        <f>VLOOKUP(I63,'[1]Final '!D$4:H$79,1,0)</f>
        <v>F402</v>
      </c>
      <c r="K63" s="11" t="str">
        <f>VLOOKUP(I63,'[1]Final '!D$4:H$79,2,0)</f>
        <v xml:space="preserve">Mr. Chitrasen Nayak </v>
      </c>
      <c r="L63" s="11">
        <f>VLOOKUP(I63,'[1]Final '!D$4:H$79,3,0)</f>
        <v>7588233180</v>
      </c>
      <c r="M63" s="15" t="s">
        <v>254</v>
      </c>
      <c r="N63" s="15"/>
      <c r="O63" s="16" t="s">
        <v>58</v>
      </c>
      <c r="P63" s="13" t="s">
        <v>59</v>
      </c>
      <c r="Q63" s="13"/>
      <c r="R63" s="11" t="s">
        <v>25</v>
      </c>
    </row>
    <row r="64" spans="1:18" x14ac:dyDescent="0.25">
      <c r="A64" s="3">
        <v>63</v>
      </c>
      <c r="B64" s="3" t="s">
        <v>255</v>
      </c>
      <c r="C64" s="3" t="s">
        <v>256</v>
      </c>
      <c r="D64" s="3" t="s">
        <v>210</v>
      </c>
      <c r="E64" s="6">
        <v>403</v>
      </c>
      <c r="F64" s="3" t="s">
        <v>257</v>
      </c>
      <c r="G64" s="3" t="s">
        <v>167</v>
      </c>
      <c r="H64" s="3" t="s">
        <v>38</v>
      </c>
      <c r="I64" s="11" t="str">
        <f t="shared" si="1"/>
        <v>F403</v>
      </c>
      <c r="J64" s="11" t="str">
        <f>VLOOKUP(I64,'[1]Final '!D$4:H$79,1,0)</f>
        <v>F403</v>
      </c>
      <c r="K64" s="11" t="str">
        <f>VLOOKUP(I64,'[1]Final '!D$4:H$79,2,0)</f>
        <v xml:space="preserve">Mrs. Sharwari Ameya Joshi </v>
      </c>
      <c r="L64" s="11">
        <f>VLOOKUP(I64,'[1]Final '!D$4:H$79,3,0)</f>
        <v>9970671485</v>
      </c>
      <c r="M64" s="12">
        <f>VLOOKUP(I64,'[1]Final '!D$4:H$79,4,0)</f>
        <v>42181</v>
      </c>
      <c r="N64" s="12"/>
      <c r="O64" s="13" t="s">
        <v>47</v>
      </c>
      <c r="P64" s="13" t="s">
        <v>48</v>
      </c>
      <c r="Q64" s="13" t="s">
        <v>24</v>
      </c>
      <c r="R64" s="11" t="s">
        <v>25</v>
      </c>
    </row>
    <row r="65" spans="1:18" x14ac:dyDescent="0.25">
      <c r="A65" s="3">
        <v>64</v>
      </c>
      <c r="B65" s="3" t="s">
        <v>258</v>
      </c>
      <c r="C65" s="3" t="s">
        <v>259</v>
      </c>
      <c r="D65" s="3" t="s">
        <v>210</v>
      </c>
      <c r="E65" s="6">
        <v>404</v>
      </c>
      <c r="F65" s="3" t="s">
        <v>260</v>
      </c>
      <c r="G65" s="3" t="s">
        <v>85</v>
      </c>
      <c r="H65" s="3" t="s">
        <v>38</v>
      </c>
      <c r="I65" s="11" t="str">
        <f t="shared" si="1"/>
        <v>F404</v>
      </c>
      <c r="J65" s="11" t="str">
        <f>VLOOKUP(I65,'[1]Final '!D$4:H$79,1,0)</f>
        <v>F404</v>
      </c>
      <c r="K65" s="11" t="str">
        <f>VLOOKUP(I65,'[1]Final '!D$4:H$79,2,0)</f>
        <v xml:space="preserve">Mr. Girish V Bindu </v>
      </c>
      <c r="L65" s="11">
        <f>VLOOKUP(I65,'[1]Final '!D$4:H$79,3,0)</f>
        <v>9970018046</v>
      </c>
      <c r="M65" s="12">
        <f>VLOOKUP(I65,'[1]Final '!D$4:H$79,4,0)</f>
        <v>42233</v>
      </c>
      <c r="N65" s="12"/>
      <c r="O65" s="13" t="s">
        <v>116</v>
      </c>
      <c r="P65" s="13" t="s">
        <v>117</v>
      </c>
      <c r="Q65" s="13" t="s">
        <v>41</v>
      </c>
      <c r="R65" s="11" t="s">
        <v>25</v>
      </c>
    </row>
    <row r="66" spans="1:18" x14ac:dyDescent="0.25">
      <c r="A66" s="3">
        <v>65</v>
      </c>
      <c r="B66" s="3" t="s">
        <v>261</v>
      </c>
      <c r="C66" s="3" t="s">
        <v>262</v>
      </c>
      <c r="D66" s="3" t="s">
        <v>263</v>
      </c>
      <c r="E66" s="6">
        <v>101</v>
      </c>
      <c r="F66" s="3" t="s">
        <v>46</v>
      </c>
      <c r="G66" s="3" t="s">
        <v>20</v>
      </c>
      <c r="H66" s="3"/>
      <c r="I66" s="11" t="str">
        <f t="shared" ref="I66:I81" si="2">CONCATENATE(D66,E66)</f>
        <v>G101</v>
      </c>
      <c r="J66" s="11" t="str">
        <f>VLOOKUP(I66,'[1]Final '!D$4:H$79,1,0)</f>
        <v>G101</v>
      </c>
      <c r="K66" s="11" t="str">
        <f>VLOOKUP(I66,'[1]Final '!D$4:H$79,2,0)</f>
        <v>Mr. Nitin Tilak</v>
      </c>
      <c r="L66" s="11" t="str">
        <f>VLOOKUP(I66,'[1]Final '!D$4:H$79,3,0)</f>
        <v>??????</v>
      </c>
      <c r="M66" s="12">
        <f>VLOOKUP(I66,'[1]Final '!D$4:H$79,4,0)</f>
        <v>0</v>
      </c>
      <c r="N66" s="12"/>
      <c r="O66" s="14" t="s">
        <v>89</v>
      </c>
      <c r="P66" s="14" t="s">
        <v>89</v>
      </c>
      <c r="Q66" s="14"/>
      <c r="R66" s="14" t="s">
        <v>89</v>
      </c>
    </row>
    <row r="67" spans="1:18" x14ac:dyDescent="0.25">
      <c r="A67" s="3">
        <v>66</v>
      </c>
      <c r="B67" s="3" t="s">
        <v>264</v>
      </c>
      <c r="C67" s="3" t="s">
        <v>209</v>
      </c>
      <c r="D67" s="3" t="s">
        <v>263</v>
      </c>
      <c r="E67" s="6">
        <v>102</v>
      </c>
      <c r="F67" s="3"/>
      <c r="G67" s="3"/>
      <c r="H67" s="3"/>
      <c r="I67" s="11" t="str">
        <f t="shared" si="2"/>
        <v>G102</v>
      </c>
      <c r="J67" s="11" t="str">
        <f>VLOOKUP(I67,'[1]Final '!D$4:H$79,1,0)</f>
        <v>G102</v>
      </c>
      <c r="K67" s="11" t="str">
        <f>VLOOKUP(I67,'[1]Final '!D$4:H$79,2,0)</f>
        <v xml:space="preserve">Unsold </v>
      </c>
      <c r="L67" s="11">
        <f>VLOOKUP(I67,'[1]Final '!D$4:H$79,3,0)</f>
        <v>0</v>
      </c>
      <c r="M67" s="12" t="str">
        <f>VLOOKUP(I67,'[1]Final '!D$4:H$79,4,0)</f>
        <v>—</v>
      </c>
      <c r="N67" s="12"/>
      <c r="O67" s="14" t="s">
        <v>89</v>
      </c>
      <c r="P67" s="14" t="s">
        <v>89</v>
      </c>
      <c r="Q67" s="14"/>
      <c r="R67" s="14" t="s">
        <v>89</v>
      </c>
    </row>
    <row r="68" spans="1:18" x14ac:dyDescent="0.25">
      <c r="A68" s="3">
        <v>67</v>
      </c>
      <c r="B68" s="3" t="s">
        <v>265</v>
      </c>
      <c r="C68" s="3" t="s">
        <v>266</v>
      </c>
      <c r="D68" s="3" t="s">
        <v>263</v>
      </c>
      <c r="E68" s="6">
        <v>103</v>
      </c>
      <c r="F68" s="3" t="s">
        <v>267</v>
      </c>
      <c r="G68" s="3" t="s">
        <v>268</v>
      </c>
      <c r="H68" s="3" t="s">
        <v>245</v>
      </c>
      <c r="I68" s="11" t="str">
        <f t="shared" si="2"/>
        <v>G103</v>
      </c>
      <c r="J68" s="11" t="str">
        <f>VLOOKUP(I68,'[1]Final '!D$4:H$79,1,0)</f>
        <v>G103</v>
      </c>
      <c r="K68" s="11" t="str">
        <f>VLOOKUP(I68,'[1]Final '!D$4:H$79,2,0)</f>
        <v xml:space="preserve">Mr. Swapneel Kelkar </v>
      </c>
      <c r="L68" s="11">
        <f>VLOOKUP(I68,'[1]Final '!D$4:H$79,3,0)</f>
        <v>9923498844</v>
      </c>
      <c r="M68" s="12">
        <f>VLOOKUP(I68,'[1]Final '!D$4:H$79,4,0)</f>
        <v>42297</v>
      </c>
      <c r="N68" s="12"/>
      <c r="O68" s="13" t="s">
        <v>269</v>
      </c>
      <c r="P68" s="13" t="s">
        <v>270</v>
      </c>
      <c r="Q68" s="13" t="s">
        <v>41</v>
      </c>
      <c r="R68" s="11" t="s">
        <v>25</v>
      </c>
    </row>
    <row r="69" spans="1:18" x14ac:dyDescent="0.25">
      <c r="A69" s="3">
        <v>68</v>
      </c>
      <c r="B69" s="3" t="s">
        <v>271</v>
      </c>
      <c r="C69" s="3" t="s">
        <v>272</v>
      </c>
      <c r="D69" s="3" t="s">
        <v>263</v>
      </c>
      <c r="E69" s="6">
        <v>104</v>
      </c>
      <c r="F69" s="3" t="s">
        <v>273</v>
      </c>
      <c r="G69" s="3" t="s">
        <v>85</v>
      </c>
      <c r="H69" s="3" t="s">
        <v>38</v>
      </c>
      <c r="I69" s="11" t="str">
        <f t="shared" si="2"/>
        <v>G104</v>
      </c>
      <c r="J69" s="11" t="str">
        <f>VLOOKUP(I69,'[1]Final '!D$4:H$79,1,0)</f>
        <v>G104</v>
      </c>
      <c r="K69" s="11" t="str">
        <f>VLOOKUP(I69,'[1]Final '!D$4:H$79,2,0)</f>
        <v xml:space="preserve">Mr. Shantanu Joshi </v>
      </c>
      <c r="L69" s="11">
        <f>VLOOKUP(I69,'[1]Final '!D$4:H$79,3,0)</f>
        <v>8446861687</v>
      </c>
      <c r="M69" s="12">
        <f>VLOOKUP(I69,'[1]Final '!D$4:H$79,4,0)</f>
        <v>42224</v>
      </c>
      <c r="N69" s="12"/>
      <c r="O69" s="13" t="s">
        <v>116</v>
      </c>
      <c r="P69" s="13" t="s">
        <v>117</v>
      </c>
      <c r="Q69" s="13" t="s">
        <v>41</v>
      </c>
      <c r="R69" s="11" t="s">
        <v>25</v>
      </c>
    </row>
    <row r="70" spans="1:18" x14ac:dyDescent="0.25">
      <c r="A70" s="3">
        <v>69</v>
      </c>
      <c r="B70" s="3" t="s">
        <v>274</v>
      </c>
      <c r="C70" s="3" t="s">
        <v>275</v>
      </c>
      <c r="D70" s="3" t="s">
        <v>263</v>
      </c>
      <c r="E70" s="6">
        <v>201</v>
      </c>
      <c r="F70" s="3" t="s">
        <v>276</v>
      </c>
      <c r="G70" s="3" t="s">
        <v>20</v>
      </c>
      <c r="H70" s="3" t="s">
        <v>38</v>
      </c>
      <c r="I70" s="11" t="str">
        <f t="shared" si="2"/>
        <v>G201</v>
      </c>
      <c r="J70" s="11" t="str">
        <f>VLOOKUP(I70,'[1]Final '!D$4:H$79,1,0)</f>
        <v>G201</v>
      </c>
      <c r="K70" s="11" t="str">
        <f>VLOOKUP(I70,'[1]Final '!D$4:H$79,2,0)</f>
        <v xml:space="preserve">Mr.Ashok Tripathi </v>
      </c>
      <c r="L70" s="11">
        <f>VLOOKUP(I70,'[1]Final '!D$4:H$79,3,0)</f>
        <v>9403238164</v>
      </c>
      <c r="M70" s="12">
        <f>VLOOKUP(I70,'[1]Final '!D$4:H$79,4,0)</f>
        <v>42449</v>
      </c>
      <c r="N70" s="12"/>
      <c r="O70" s="13" t="s">
        <v>31</v>
      </c>
      <c r="P70" s="13" t="s">
        <v>32</v>
      </c>
      <c r="Q70" s="13" t="s">
        <v>33</v>
      </c>
      <c r="R70" s="11" t="s">
        <v>25</v>
      </c>
    </row>
    <row r="71" spans="1:18" x14ac:dyDescent="0.25">
      <c r="A71" s="3">
        <v>70</v>
      </c>
      <c r="B71" s="3" t="s">
        <v>277</v>
      </c>
      <c r="C71" s="3" t="s">
        <v>209</v>
      </c>
      <c r="D71" s="3" t="s">
        <v>263</v>
      </c>
      <c r="E71" s="6">
        <v>202</v>
      </c>
      <c r="F71" s="3"/>
      <c r="G71" s="3"/>
      <c r="H71" s="3"/>
      <c r="I71" s="11" t="str">
        <f t="shared" si="2"/>
        <v>G202</v>
      </c>
      <c r="J71" s="11" t="str">
        <f>VLOOKUP(I71,'[1]Final '!D$4:H$79,1,0)</f>
        <v>G202</v>
      </c>
      <c r="K71" s="11" t="str">
        <f>VLOOKUP(I71,'[1]Final '!D$4:H$79,2,0)</f>
        <v xml:space="preserve">Unsold </v>
      </c>
      <c r="L71" s="11">
        <f>VLOOKUP(I71,'[1]Final '!D$4:H$79,3,0)</f>
        <v>0</v>
      </c>
      <c r="M71" s="12" t="str">
        <f>VLOOKUP(I71,'[1]Final '!D$4:H$79,4,0)</f>
        <v>—</v>
      </c>
      <c r="N71" s="12"/>
      <c r="O71" s="14" t="s">
        <v>89</v>
      </c>
      <c r="P71" s="14" t="s">
        <v>89</v>
      </c>
      <c r="Q71" s="14"/>
      <c r="R71" s="14" t="s">
        <v>89</v>
      </c>
    </row>
    <row r="72" spans="1:18" x14ac:dyDescent="0.25">
      <c r="A72" s="3">
        <v>71</v>
      </c>
      <c r="B72" s="3" t="s">
        <v>278</v>
      </c>
      <c r="C72" s="3" t="s">
        <v>279</v>
      </c>
      <c r="D72" s="3" t="s">
        <v>263</v>
      </c>
      <c r="E72" s="6">
        <v>203</v>
      </c>
      <c r="F72" s="3" t="s">
        <v>280</v>
      </c>
      <c r="G72" s="3" t="s">
        <v>29</v>
      </c>
      <c r="H72" s="3" t="s">
        <v>75</v>
      </c>
      <c r="I72" s="11" t="str">
        <f t="shared" si="2"/>
        <v>G203</v>
      </c>
      <c r="J72" s="11" t="str">
        <f>VLOOKUP(I72,'[1]Final '!D$4:H$79,1,0)</f>
        <v>G203</v>
      </c>
      <c r="K72" s="11" t="str">
        <f>VLOOKUP(I72,'[1]Final '!D$4:H$79,2,0)</f>
        <v>Mrs. Shubhangi Degwekar</v>
      </c>
      <c r="L72" s="11">
        <f>VLOOKUP(I72,'[1]Final '!D$4:H$79,3,0)</f>
        <v>9833243373</v>
      </c>
      <c r="M72" s="12">
        <f>VLOOKUP(I72,'[1]Final '!D$4:H$79,4,0)</f>
        <v>0</v>
      </c>
      <c r="N72" s="12"/>
      <c r="O72" s="14" t="s">
        <v>89</v>
      </c>
      <c r="P72" s="14" t="s">
        <v>89</v>
      </c>
      <c r="Q72" s="14"/>
      <c r="R72" s="14" t="s">
        <v>89</v>
      </c>
    </row>
    <row r="73" spans="1:18" x14ac:dyDescent="0.25">
      <c r="A73" s="3">
        <v>72</v>
      </c>
      <c r="B73" s="3" t="s">
        <v>281</v>
      </c>
      <c r="C73" s="3" t="s">
        <v>282</v>
      </c>
      <c r="D73" s="3" t="s">
        <v>263</v>
      </c>
      <c r="E73" s="6">
        <v>204</v>
      </c>
      <c r="F73" s="3" t="s">
        <v>283</v>
      </c>
      <c r="G73" s="3" t="s">
        <v>85</v>
      </c>
      <c r="H73" s="3" t="s">
        <v>276</v>
      </c>
      <c r="I73" s="11" t="str">
        <f t="shared" si="2"/>
        <v>G204</v>
      </c>
      <c r="J73" s="11" t="str">
        <f>VLOOKUP(I73,'[1]Final '!D$4:H$79,1,0)</f>
        <v>G204</v>
      </c>
      <c r="K73" s="11" t="str">
        <f>VLOOKUP(I73,'[1]Final '!D$4:H$79,2,0)</f>
        <v xml:space="preserve">Mr. Prasad Yedurkar </v>
      </c>
      <c r="L73" s="11">
        <f>VLOOKUP(I73,'[1]Final '!D$4:H$79,3,0)</f>
        <v>9762109552</v>
      </c>
      <c r="M73" s="12" t="s">
        <v>284</v>
      </c>
      <c r="N73" s="12"/>
      <c r="O73" s="13" t="s">
        <v>285</v>
      </c>
      <c r="P73" s="13" t="s">
        <v>286</v>
      </c>
      <c r="Q73" s="13"/>
      <c r="R73" s="14" t="s">
        <v>25</v>
      </c>
    </row>
    <row r="74" spans="1:18" x14ac:dyDescent="0.25">
      <c r="A74" s="3">
        <v>73</v>
      </c>
      <c r="B74" s="3" t="s">
        <v>287</v>
      </c>
      <c r="C74" s="3" t="s">
        <v>288</v>
      </c>
      <c r="D74" s="3" t="s">
        <v>263</v>
      </c>
      <c r="E74" s="6">
        <v>301</v>
      </c>
      <c r="F74" s="3" t="s">
        <v>289</v>
      </c>
      <c r="G74" s="3" t="s">
        <v>29</v>
      </c>
      <c r="H74" s="3" t="s">
        <v>38</v>
      </c>
      <c r="I74" s="11" t="str">
        <f t="shared" si="2"/>
        <v>G301</v>
      </c>
      <c r="J74" s="11" t="str">
        <f>VLOOKUP(I74,'[1]Final '!D$4:H$79,1,0)</f>
        <v>G301</v>
      </c>
      <c r="K74" s="11" t="str">
        <f>VLOOKUP(I74,'[1]Final '!D$4:H$79,2,0)</f>
        <v xml:space="preserve">Mr. D.S.Kulkarni </v>
      </c>
      <c r="L74" s="11">
        <f>VLOOKUP(I74,'[1]Final '!D$4:H$79,3,0)</f>
        <v>9028364498</v>
      </c>
      <c r="M74" s="12">
        <f>VLOOKUP(I74,'[1]Final '!D$4:H$79,4,0)</f>
        <v>42175</v>
      </c>
      <c r="N74" s="12"/>
      <c r="O74" s="13" t="s">
        <v>47</v>
      </c>
      <c r="P74" s="13" t="s">
        <v>48</v>
      </c>
      <c r="Q74" s="13" t="s">
        <v>24</v>
      </c>
      <c r="R74" s="11" t="s">
        <v>25</v>
      </c>
    </row>
    <row r="75" spans="1:18" x14ac:dyDescent="0.25">
      <c r="A75" s="3">
        <v>74</v>
      </c>
      <c r="B75" s="3" t="s">
        <v>290</v>
      </c>
      <c r="C75" s="3" t="s">
        <v>291</v>
      </c>
      <c r="D75" s="3" t="s">
        <v>263</v>
      </c>
      <c r="E75" s="6">
        <v>302</v>
      </c>
      <c r="F75" s="3" t="s">
        <v>292</v>
      </c>
      <c r="G75" s="3" t="s">
        <v>293</v>
      </c>
      <c r="H75" s="3" t="s">
        <v>30</v>
      </c>
      <c r="I75" s="11" t="str">
        <f t="shared" si="2"/>
        <v>G302</v>
      </c>
      <c r="J75" s="11" t="str">
        <f>VLOOKUP(I75,'[1]Final '!D$4:H$79,1,0)</f>
        <v>G302</v>
      </c>
      <c r="K75" s="11" t="str">
        <f>VLOOKUP(I75,'[1]Final '!D$4:H$79,2,0)</f>
        <v>Mrs. Gayatri N Bondale</v>
      </c>
      <c r="L75" s="11">
        <f>VLOOKUP(I75,'[1]Final '!D$4:H$79,3,0)</f>
        <v>8806039470</v>
      </c>
      <c r="M75" s="12">
        <f>VLOOKUP(I75,'[1]Final '!D$4:H$79,4,0)</f>
        <v>42453</v>
      </c>
      <c r="N75" s="12"/>
      <c r="O75" s="13" t="s">
        <v>31</v>
      </c>
      <c r="P75" s="13" t="s">
        <v>32</v>
      </c>
      <c r="Q75" s="13" t="s">
        <v>33</v>
      </c>
      <c r="R75" s="11" t="s">
        <v>25</v>
      </c>
    </row>
    <row r="76" spans="1:18" x14ac:dyDescent="0.25">
      <c r="A76" s="3">
        <v>75</v>
      </c>
      <c r="B76" s="3" t="s">
        <v>294</v>
      </c>
      <c r="C76" s="3" t="s">
        <v>295</v>
      </c>
      <c r="D76" s="3" t="s">
        <v>263</v>
      </c>
      <c r="E76" s="6">
        <v>303</v>
      </c>
      <c r="F76" s="3" t="s">
        <v>296</v>
      </c>
      <c r="G76" s="3" t="s">
        <v>297</v>
      </c>
      <c r="H76" s="3" t="s">
        <v>298</v>
      </c>
      <c r="I76" s="11" t="str">
        <f t="shared" si="2"/>
        <v>G303</v>
      </c>
      <c r="J76" s="11" t="str">
        <f>VLOOKUP(I76,'[1]Final '!D$4:H$79,1,0)</f>
        <v>G303</v>
      </c>
      <c r="K76" s="11" t="str">
        <f>VLOOKUP(I76,'[1]Final '!D$4:H$79,2,0)</f>
        <v xml:space="preserve">Mr. Sunil Mulay </v>
      </c>
      <c r="L76" s="11">
        <f>VLOOKUP(I76,'[1]Final '!D$4:H$79,3,0)</f>
        <v>8411854848</v>
      </c>
      <c r="M76" s="12">
        <f>VLOOKUP(I76,'[1]Final '!D$4:H$79,4,0)</f>
        <v>42488</v>
      </c>
      <c r="N76" s="12"/>
      <c r="O76" s="13" t="s">
        <v>58</v>
      </c>
      <c r="P76" s="13" t="s">
        <v>59</v>
      </c>
      <c r="Q76" s="13" t="s">
        <v>60</v>
      </c>
      <c r="R76" s="11" t="s">
        <v>25</v>
      </c>
    </row>
    <row r="77" spans="1:18" x14ac:dyDescent="0.25">
      <c r="A77" s="3">
        <v>76</v>
      </c>
      <c r="B77" s="3" t="s">
        <v>299</v>
      </c>
      <c r="C77" s="3" t="s">
        <v>300</v>
      </c>
      <c r="D77" s="3" t="s">
        <v>263</v>
      </c>
      <c r="E77" s="6">
        <v>304</v>
      </c>
      <c r="F77" s="3" t="s">
        <v>301</v>
      </c>
      <c r="G77" s="3" t="s">
        <v>293</v>
      </c>
      <c r="H77" s="3" t="s">
        <v>75</v>
      </c>
      <c r="I77" s="11" t="str">
        <f t="shared" si="2"/>
        <v>G304</v>
      </c>
      <c r="J77" s="11" t="str">
        <f>VLOOKUP(I77,'[1]Final '!D$4:H$79,1,0)</f>
        <v>G304</v>
      </c>
      <c r="K77" s="11" t="str">
        <f>VLOOKUP(I77,'[1]Final '!D$4:H$79,2,0)</f>
        <v xml:space="preserve">Mr. Sachin Patil </v>
      </c>
      <c r="L77" s="11">
        <f>VLOOKUP(I77,'[1]Final '!D$4:H$79,3,0)</f>
        <v>9923739871</v>
      </c>
      <c r="M77" s="12">
        <f>VLOOKUP(I77,'[1]Final '!D$4:H$79,4,0)</f>
        <v>42186</v>
      </c>
      <c r="N77" s="12"/>
      <c r="O77" s="13" t="s">
        <v>110</v>
      </c>
      <c r="P77" s="13" t="s">
        <v>111</v>
      </c>
      <c r="Q77" s="13" t="s">
        <v>24</v>
      </c>
      <c r="R77" s="11" t="s">
        <v>25</v>
      </c>
    </row>
    <row r="78" spans="1:18" x14ac:dyDescent="0.25">
      <c r="A78" s="3">
        <v>77</v>
      </c>
      <c r="B78" s="3" t="s">
        <v>302</v>
      </c>
      <c r="C78" s="3" t="s">
        <v>303</v>
      </c>
      <c r="D78" s="3" t="s">
        <v>263</v>
      </c>
      <c r="E78" s="6">
        <v>401</v>
      </c>
      <c r="F78" s="3" t="s">
        <v>304</v>
      </c>
      <c r="G78" s="3" t="s">
        <v>29</v>
      </c>
      <c r="H78" s="3" t="s">
        <v>75</v>
      </c>
      <c r="I78" s="11" t="str">
        <f t="shared" si="2"/>
        <v>G401</v>
      </c>
      <c r="J78" s="11" t="str">
        <f>VLOOKUP(I78,'[1]Final '!D$4:H$79,1,0)</f>
        <v>G401</v>
      </c>
      <c r="K78" s="11" t="str">
        <f>VLOOKUP(I78,'[1]Final '!D$4:H$79,2,0)</f>
        <v xml:space="preserve">Mr. Mahesh Hirapurkar </v>
      </c>
      <c r="L78" s="11">
        <f>VLOOKUP(I78,'[1]Final '!D$4:H$79,3,0)</f>
        <v>9403523725</v>
      </c>
      <c r="M78" s="12">
        <f>VLOOKUP(I78,'[1]Final '!D$4:H$79,4,0)</f>
        <v>42532</v>
      </c>
      <c r="N78" s="12"/>
      <c r="O78" s="13" t="s">
        <v>305</v>
      </c>
      <c r="P78" s="13" t="s">
        <v>306</v>
      </c>
      <c r="Q78" s="13" t="s">
        <v>60</v>
      </c>
      <c r="R78" s="11" t="s">
        <v>25</v>
      </c>
    </row>
    <row r="79" spans="1:18" x14ac:dyDescent="0.25">
      <c r="A79" s="3">
        <v>78</v>
      </c>
      <c r="B79" s="3" t="s">
        <v>307</v>
      </c>
      <c r="C79" s="3" t="s">
        <v>209</v>
      </c>
      <c r="D79" s="3" t="s">
        <v>263</v>
      </c>
      <c r="E79" s="6">
        <v>402</v>
      </c>
      <c r="F79" s="3"/>
      <c r="G79" s="3"/>
      <c r="H79" s="3"/>
      <c r="I79" s="11" t="str">
        <f t="shared" si="2"/>
        <v>G402</v>
      </c>
      <c r="J79" s="11" t="str">
        <f>VLOOKUP(I79,'[1]Final '!D$4:H$79,1,0)</f>
        <v>G402</v>
      </c>
      <c r="K79" s="11" t="str">
        <f>VLOOKUP(I79,'[1]Final '!D$4:H$79,2,0)</f>
        <v xml:space="preserve">Unsold </v>
      </c>
      <c r="L79" s="11">
        <f>VLOOKUP(I79,'[1]Final '!D$4:H$79,3,0)</f>
        <v>0</v>
      </c>
      <c r="M79" s="12" t="str">
        <f>VLOOKUP(I79,'[1]Final '!D$4:H$79,4,0)</f>
        <v>—</v>
      </c>
      <c r="N79" s="12"/>
      <c r="O79" s="14" t="s">
        <v>89</v>
      </c>
      <c r="P79" s="14" t="s">
        <v>89</v>
      </c>
      <c r="Q79" s="14"/>
      <c r="R79" s="14" t="s">
        <v>89</v>
      </c>
    </row>
    <row r="80" spans="1:18" x14ac:dyDescent="0.25">
      <c r="A80" s="3">
        <v>79</v>
      </c>
      <c r="B80" s="3" t="s">
        <v>308</v>
      </c>
      <c r="C80" s="3" t="s">
        <v>309</v>
      </c>
      <c r="D80" s="3" t="s">
        <v>263</v>
      </c>
      <c r="E80" s="6">
        <v>403</v>
      </c>
      <c r="F80" s="3" t="s">
        <v>310</v>
      </c>
      <c r="G80" s="3" t="s">
        <v>311</v>
      </c>
      <c r="H80" s="3" t="s">
        <v>38</v>
      </c>
      <c r="I80" s="11" t="str">
        <f t="shared" si="2"/>
        <v>G403</v>
      </c>
      <c r="J80" s="11" t="str">
        <f>VLOOKUP(I80,'[1]Final '!D$4:H$79,1,0)</f>
        <v>G403</v>
      </c>
      <c r="K80" s="11" t="str">
        <f>VLOOKUP(I80,'[1]Final '!D$4:H$79,2,0)</f>
        <v xml:space="preserve">Mrs. Ashiwani Bhagwat </v>
      </c>
      <c r="L80" s="11">
        <f>VLOOKUP(I80,'[1]Final '!D$4:H$79,3,0)</f>
        <v>9657003063</v>
      </c>
      <c r="M80" s="12">
        <f>VLOOKUP(I80,'[1]Final '!D$4:H$79,4,0)</f>
        <v>42449</v>
      </c>
      <c r="N80" s="12"/>
      <c r="O80" s="13" t="s">
        <v>31</v>
      </c>
      <c r="P80" s="13" t="s">
        <v>32</v>
      </c>
      <c r="Q80" s="13" t="s">
        <v>33</v>
      </c>
      <c r="R80" s="11" t="s">
        <v>25</v>
      </c>
    </row>
    <row r="81" spans="1:18" x14ac:dyDescent="0.25">
      <c r="A81" s="3">
        <v>80</v>
      </c>
      <c r="B81" s="3" t="s">
        <v>312</v>
      </c>
      <c r="C81" s="3" t="s">
        <v>313</v>
      </c>
      <c r="D81" s="3" t="s">
        <v>263</v>
      </c>
      <c r="E81" s="6">
        <v>404</v>
      </c>
      <c r="F81" s="3" t="s">
        <v>314</v>
      </c>
      <c r="G81" s="3" t="s">
        <v>293</v>
      </c>
      <c r="H81" s="3" t="s">
        <v>38</v>
      </c>
      <c r="I81" s="11" t="str">
        <f t="shared" si="2"/>
        <v>G404</v>
      </c>
      <c r="J81" s="11" t="str">
        <f>VLOOKUP(I81,'[1]Final '!D$4:H$79,1,0)</f>
        <v>G404</v>
      </c>
      <c r="K81" s="11" t="str">
        <f>VLOOKUP(I81,'[1]Final '!D$4:H$79,2,0)</f>
        <v xml:space="preserve">Shamkant Naik </v>
      </c>
      <c r="L81" s="11">
        <f>VLOOKUP(I81,'[1]Final '!D$4:H$79,3,0)</f>
        <v>9738217328</v>
      </c>
      <c r="M81" s="12">
        <f>VLOOKUP(I81,'[1]Final '!D$4:H$79,4,0)</f>
        <v>42449</v>
      </c>
      <c r="N81" s="12"/>
      <c r="O81" s="13" t="s">
        <v>31</v>
      </c>
      <c r="P81" s="13" t="s">
        <v>32</v>
      </c>
      <c r="Q81" s="13" t="s">
        <v>33</v>
      </c>
      <c r="R81" s="11" t="s">
        <v>25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"/>
  <sheetViews>
    <sheetView topLeftCell="A22" workbookViewId="0">
      <selection sqref="A1:H38"/>
    </sheetView>
  </sheetViews>
  <sheetFormatPr defaultColWidth="32" defaultRowHeight="15" x14ac:dyDescent="0.25"/>
  <cols>
    <col min="1" max="1" width="3" bestFit="1" customWidth="1"/>
    <col min="2" max="2" width="13.7109375" bestFit="1" customWidth="1"/>
    <col min="3" max="3" width="19.28515625" customWidth="1"/>
    <col min="4" max="4" width="21.5703125" customWidth="1"/>
    <col min="5" max="7" width="19.28515625" customWidth="1"/>
    <col min="8" max="8" width="11" bestFit="1" customWidth="1"/>
  </cols>
  <sheetData>
    <row r="1" spans="1:8" ht="24" customHeight="1" x14ac:dyDescent="0.25">
      <c r="A1" s="181" t="s">
        <v>557</v>
      </c>
      <c r="B1" s="181"/>
      <c r="C1" s="181"/>
      <c r="D1" s="181"/>
      <c r="E1" s="181"/>
      <c r="F1" s="181"/>
      <c r="G1" s="181"/>
      <c r="H1" s="182"/>
    </row>
    <row r="2" spans="1:8" s="89" customFormat="1" ht="17.25" customHeight="1" x14ac:dyDescent="0.25">
      <c r="A2" s="88" t="s">
        <v>315</v>
      </c>
      <c r="B2" s="88" t="s">
        <v>12</v>
      </c>
      <c r="C2" s="77" t="s">
        <v>18</v>
      </c>
      <c r="D2" s="77" t="s">
        <v>101</v>
      </c>
      <c r="E2" s="77" t="s">
        <v>165</v>
      </c>
      <c r="F2" s="77" t="s">
        <v>210</v>
      </c>
      <c r="G2" s="77" t="s">
        <v>263</v>
      </c>
      <c r="H2" s="77" t="s">
        <v>464</v>
      </c>
    </row>
    <row r="3" spans="1:8" x14ac:dyDescent="0.25">
      <c r="A3" s="21">
        <v>1</v>
      </c>
      <c r="B3" s="22" t="s">
        <v>22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</row>
    <row r="4" spans="1:8" x14ac:dyDescent="0.25">
      <c r="A4" s="21">
        <v>2</v>
      </c>
      <c r="B4" s="22" t="s">
        <v>173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1651</v>
      </c>
    </row>
    <row r="5" spans="1:8" x14ac:dyDescent="0.25">
      <c r="A5" s="21">
        <v>3</v>
      </c>
      <c r="B5" s="22" t="s">
        <v>64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3819.375</v>
      </c>
    </row>
    <row r="6" spans="1:8" x14ac:dyDescent="0.25">
      <c r="A6" s="21">
        <v>4</v>
      </c>
      <c r="B6" s="22" t="s">
        <v>47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5057.5</v>
      </c>
    </row>
    <row r="7" spans="1:8" x14ac:dyDescent="0.25">
      <c r="A7" s="21">
        <v>5</v>
      </c>
      <c r="B7" s="22" t="s">
        <v>110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6008.75</v>
      </c>
    </row>
    <row r="8" spans="1:8" x14ac:dyDescent="0.25">
      <c r="A8" s="21">
        <v>6</v>
      </c>
      <c r="B8" s="22" t="s">
        <v>116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7574</v>
      </c>
    </row>
    <row r="9" spans="1:8" x14ac:dyDescent="0.25">
      <c r="A9" s="21">
        <v>7</v>
      </c>
      <c r="B9" s="22" t="s">
        <v>39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</row>
    <row r="10" spans="1:8" x14ac:dyDescent="0.25">
      <c r="A10" s="21">
        <v>8</v>
      </c>
      <c r="B10" s="22" t="s">
        <v>269</v>
      </c>
      <c r="C10" s="25">
        <v>3373.125</v>
      </c>
      <c r="D10" s="25">
        <v>3165</v>
      </c>
      <c r="E10" s="25">
        <v>5280</v>
      </c>
      <c r="F10" s="25">
        <v>3329.375</v>
      </c>
      <c r="G10" s="25">
        <v>4072.5</v>
      </c>
      <c r="H10" s="25">
        <v>0</v>
      </c>
    </row>
    <row r="11" spans="1:8" x14ac:dyDescent="0.25">
      <c r="A11" s="21">
        <v>9</v>
      </c>
      <c r="B11" s="66" t="s">
        <v>539</v>
      </c>
      <c r="C11" s="25">
        <v>1386.875</v>
      </c>
      <c r="D11" s="25">
        <v>371.25</v>
      </c>
      <c r="E11" s="25">
        <v>2955</v>
      </c>
      <c r="F11" s="25">
        <v>2480.625</v>
      </c>
      <c r="G11" s="25">
        <v>1640</v>
      </c>
      <c r="H11" s="25">
        <v>0</v>
      </c>
    </row>
    <row r="12" spans="1:8" x14ac:dyDescent="0.25">
      <c r="A12" s="21">
        <v>10</v>
      </c>
      <c r="B12" s="22" t="s">
        <v>160</v>
      </c>
      <c r="C12" s="25">
        <v>691.25</v>
      </c>
      <c r="D12" s="25">
        <v>170.625</v>
      </c>
      <c r="E12" s="25">
        <v>1305</v>
      </c>
      <c r="F12" s="25">
        <v>927.5</v>
      </c>
      <c r="G12" s="25">
        <v>637.5</v>
      </c>
      <c r="H12" s="25">
        <v>0</v>
      </c>
    </row>
    <row r="13" spans="1:8" x14ac:dyDescent="0.25">
      <c r="A13" s="21">
        <v>11</v>
      </c>
      <c r="B13" s="22" t="s">
        <v>285</v>
      </c>
      <c r="C13" s="25">
        <v>778.75</v>
      </c>
      <c r="D13" s="25">
        <v>183.75</v>
      </c>
      <c r="E13" s="25">
        <v>1595</v>
      </c>
      <c r="F13" s="25">
        <v>673.75</v>
      </c>
      <c r="G13" s="25">
        <v>459.375</v>
      </c>
      <c r="H13" s="25">
        <v>0</v>
      </c>
    </row>
    <row r="14" spans="1:8" x14ac:dyDescent="0.25">
      <c r="A14" s="21">
        <v>12</v>
      </c>
      <c r="B14" s="67" t="s">
        <v>540</v>
      </c>
      <c r="C14" s="25">
        <v>476.875</v>
      </c>
      <c r="D14" s="25">
        <v>148.75</v>
      </c>
      <c r="E14" s="25">
        <v>945</v>
      </c>
      <c r="F14" s="25">
        <v>468.125</v>
      </c>
      <c r="G14" s="25">
        <v>287.5</v>
      </c>
      <c r="H14" s="25">
        <v>0</v>
      </c>
    </row>
    <row r="15" spans="1:8" x14ac:dyDescent="0.25">
      <c r="A15" s="21">
        <v>13</v>
      </c>
      <c r="B15" s="22" t="s">
        <v>31</v>
      </c>
      <c r="C15" s="25">
        <v>1006.25</v>
      </c>
      <c r="D15" s="25">
        <v>250</v>
      </c>
      <c r="E15" s="25">
        <v>2175</v>
      </c>
      <c r="F15" s="25">
        <v>1113.75</v>
      </c>
      <c r="G15" s="25">
        <v>804.375</v>
      </c>
      <c r="H15" s="25">
        <v>25447.5</v>
      </c>
    </row>
    <row r="16" spans="1:8" x14ac:dyDescent="0.25">
      <c r="A16" s="21">
        <v>14</v>
      </c>
      <c r="B16" s="22" t="s">
        <v>58</v>
      </c>
      <c r="C16" s="25">
        <v>1354.375</v>
      </c>
      <c r="D16" s="25">
        <v>120</v>
      </c>
      <c r="E16" s="25">
        <v>2970</v>
      </c>
      <c r="F16" s="25">
        <v>1785</v>
      </c>
      <c r="G16" s="25">
        <v>1950</v>
      </c>
      <c r="H16" s="25">
        <v>0</v>
      </c>
    </row>
    <row r="17" spans="1:8" x14ac:dyDescent="0.25">
      <c r="A17" s="21">
        <v>15</v>
      </c>
      <c r="B17" s="22" t="s">
        <v>142</v>
      </c>
      <c r="C17" s="25">
        <v>1271.875</v>
      </c>
      <c r="D17" s="25">
        <v>357.5</v>
      </c>
      <c r="E17" s="25">
        <v>3696.875</v>
      </c>
      <c r="F17" s="25">
        <v>2581.25</v>
      </c>
      <c r="G17" s="25">
        <v>2681.25</v>
      </c>
      <c r="H17" s="25">
        <v>0</v>
      </c>
    </row>
    <row r="18" spans="1:8" x14ac:dyDescent="0.25">
      <c r="A18" s="21">
        <v>16</v>
      </c>
      <c r="B18" s="22" t="s">
        <v>305</v>
      </c>
      <c r="C18" s="25">
        <v>666.875</v>
      </c>
      <c r="D18" s="25">
        <v>284.375</v>
      </c>
      <c r="E18" s="25">
        <v>1828.125</v>
      </c>
      <c r="F18" s="25">
        <v>1960</v>
      </c>
      <c r="G18" s="25">
        <v>1258.125</v>
      </c>
      <c r="H18" s="25">
        <v>11780</v>
      </c>
    </row>
    <row r="19" spans="1:8" x14ac:dyDescent="0.25">
      <c r="A19" s="21">
        <v>17</v>
      </c>
      <c r="B19" s="67" t="s">
        <v>541</v>
      </c>
      <c r="C19" s="25">
        <v>1450.625</v>
      </c>
      <c r="D19" s="25">
        <v>390</v>
      </c>
      <c r="E19" s="25">
        <v>4550</v>
      </c>
      <c r="F19" s="25">
        <v>3885</v>
      </c>
      <c r="G19" s="25">
        <v>2605.625</v>
      </c>
      <c r="H19" s="25">
        <v>0</v>
      </c>
    </row>
    <row r="20" spans="1:8" x14ac:dyDescent="0.25">
      <c r="A20" s="21">
        <v>18</v>
      </c>
      <c r="B20" s="22" t="s">
        <v>76</v>
      </c>
      <c r="C20" s="25">
        <v>1492.5</v>
      </c>
      <c r="D20" s="25">
        <v>411.25</v>
      </c>
      <c r="E20" s="25">
        <v>3331.25</v>
      </c>
      <c r="F20" s="25">
        <v>3920</v>
      </c>
      <c r="G20" s="25">
        <v>2646.875</v>
      </c>
      <c r="H20" s="25">
        <v>42448</v>
      </c>
    </row>
    <row r="21" spans="1:8" x14ac:dyDescent="0.25">
      <c r="A21" s="21">
        <v>19</v>
      </c>
      <c r="B21" s="67" t="s">
        <v>542</v>
      </c>
      <c r="C21" s="25">
        <v>1222.5</v>
      </c>
      <c r="D21" s="25">
        <v>0</v>
      </c>
      <c r="E21" s="25">
        <v>2713.75</v>
      </c>
      <c r="F21" s="25">
        <v>4060</v>
      </c>
      <c r="G21" s="25">
        <v>2000.625</v>
      </c>
      <c r="H21" s="25">
        <v>0</v>
      </c>
    </row>
    <row r="22" spans="1:8" x14ac:dyDescent="0.25">
      <c r="A22" s="21">
        <v>20</v>
      </c>
      <c r="B22" s="67" t="s">
        <v>543</v>
      </c>
      <c r="C22" s="25">
        <v>1065</v>
      </c>
      <c r="D22" s="25">
        <v>358.75</v>
      </c>
      <c r="E22" s="25">
        <v>2429.375</v>
      </c>
      <c r="F22" s="25">
        <v>3535</v>
      </c>
      <c r="G22" s="25">
        <v>1388.75</v>
      </c>
      <c r="H22" s="25">
        <v>0</v>
      </c>
    </row>
    <row r="23" spans="1:8" x14ac:dyDescent="0.25">
      <c r="A23" s="21">
        <v>21</v>
      </c>
      <c r="B23" s="67" t="s">
        <v>544</v>
      </c>
      <c r="C23" s="25">
        <v>1087.5</v>
      </c>
      <c r="D23" s="25">
        <v>358.75</v>
      </c>
      <c r="E23" s="25">
        <v>2275</v>
      </c>
      <c r="F23" s="25">
        <v>2082.5</v>
      </c>
      <c r="G23" s="25">
        <v>1519.375</v>
      </c>
      <c r="H23" s="25">
        <v>0</v>
      </c>
    </row>
    <row r="24" spans="1:8" x14ac:dyDescent="0.25">
      <c r="A24" s="21">
        <v>22</v>
      </c>
      <c r="B24" s="22" t="s">
        <v>149</v>
      </c>
      <c r="C24" s="25">
        <v>1245</v>
      </c>
      <c r="D24" s="25">
        <v>421.875</v>
      </c>
      <c r="E24" s="25">
        <v>3036.25</v>
      </c>
      <c r="F24" s="25">
        <v>4672.5</v>
      </c>
      <c r="G24" s="25">
        <v>1739.375</v>
      </c>
      <c r="H24" s="25">
        <v>32546.25</v>
      </c>
    </row>
    <row r="25" spans="1:8" x14ac:dyDescent="0.25">
      <c r="A25" s="21">
        <v>23</v>
      </c>
      <c r="B25" s="67" t="s">
        <v>545</v>
      </c>
      <c r="C25" s="25">
        <v>1635</v>
      </c>
      <c r="D25" s="25">
        <v>487.5</v>
      </c>
      <c r="E25" s="25">
        <v>4130</v>
      </c>
      <c r="F25" s="25">
        <v>5232.5</v>
      </c>
      <c r="G25" s="25">
        <v>1203.125</v>
      </c>
      <c r="H25" s="25">
        <v>0</v>
      </c>
    </row>
    <row r="26" spans="1:8" x14ac:dyDescent="0.25">
      <c r="A26" s="21">
        <v>24</v>
      </c>
      <c r="B26" s="67" t="s">
        <v>546</v>
      </c>
      <c r="C26" s="25"/>
      <c r="D26" s="25"/>
      <c r="E26" s="25"/>
      <c r="F26" s="25"/>
      <c r="G26" s="25"/>
      <c r="H26" s="25"/>
    </row>
    <row r="27" spans="1:8" s="74" customFormat="1" ht="15.75" x14ac:dyDescent="0.25">
      <c r="A27" s="78"/>
      <c r="B27" s="78" t="s">
        <v>318</v>
      </c>
      <c r="C27" s="55">
        <v>20204.375</v>
      </c>
      <c r="D27" s="55">
        <v>7479.375</v>
      </c>
      <c r="E27" s="55">
        <v>45215.625</v>
      </c>
      <c r="F27" s="55">
        <v>42706.875</v>
      </c>
      <c r="G27" s="55">
        <v>26894.375</v>
      </c>
      <c r="H27" s="55">
        <v>136332.375</v>
      </c>
    </row>
    <row r="30" spans="1:8" ht="18.75" x14ac:dyDescent="0.3">
      <c r="B30" s="90" t="s">
        <v>567</v>
      </c>
    </row>
    <row r="31" spans="1:8" x14ac:dyDescent="0.25">
      <c r="B31" s="73" t="s">
        <v>558</v>
      </c>
      <c r="C31" s="83" t="s">
        <v>566</v>
      </c>
      <c r="D31" s="83" t="s">
        <v>565</v>
      </c>
    </row>
    <row r="32" spans="1:8" x14ac:dyDescent="0.25">
      <c r="B32" s="73" t="s">
        <v>559</v>
      </c>
      <c r="C32" s="23">
        <v>34170</v>
      </c>
      <c r="D32" s="83">
        <v>20204.375</v>
      </c>
    </row>
    <row r="33" spans="2:4" x14ac:dyDescent="0.25">
      <c r="B33" s="73" t="s">
        <v>560</v>
      </c>
      <c r="C33" s="23">
        <v>14670</v>
      </c>
      <c r="D33" s="83">
        <v>7479.375</v>
      </c>
    </row>
    <row r="34" spans="2:4" x14ac:dyDescent="0.25">
      <c r="B34" s="73" t="s">
        <v>561</v>
      </c>
      <c r="C34" s="23">
        <v>64840</v>
      </c>
      <c r="D34" s="83">
        <v>45215.625</v>
      </c>
    </row>
    <row r="35" spans="2:4" x14ac:dyDescent="0.25">
      <c r="B35" s="73" t="s">
        <v>562</v>
      </c>
      <c r="C35" s="23">
        <v>58160</v>
      </c>
      <c r="D35" s="83">
        <v>42706.875</v>
      </c>
    </row>
    <row r="36" spans="2:4" x14ac:dyDescent="0.25">
      <c r="B36" s="73" t="s">
        <v>563</v>
      </c>
      <c r="C36" s="23">
        <v>57520</v>
      </c>
      <c r="D36" s="83">
        <v>26894.375</v>
      </c>
    </row>
    <row r="37" spans="2:4" x14ac:dyDescent="0.25">
      <c r="B37" s="82" t="s">
        <v>550</v>
      </c>
      <c r="C37" s="23">
        <v>847130</v>
      </c>
      <c r="D37" s="84">
        <v>136332.375</v>
      </c>
    </row>
    <row r="38" spans="2:4" ht="18.75" x14ac:dyDescent="0.3">
      <c r="B38" s="85" t="s">
        <v>564</v>
      </c>
      <c r="C38" s="87">
        <f>SUM(C32:C37)</f>
        <v>1076490</v>
      </c>
      <c r="D38" s="86">
        <f>SUM(D32:D37)</f>
        <v>278833</v>
      </c>
    </row>
  </sheetData>
  <mergeCells count="1">
    <mergeCell ref="A1:H1"/>
  </mergeCells>
  <pageMargins left="0.7" right="0.7" top="0.75" bottom="0.75" header="0.3" footer="0.3"/>
  <pageSetup paperSize="9" scale="8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"/>
  <sheetViews>
    <sheetView topLeftCell="A21" workbookViewId="0">
      <selection activeCell="C32" sqref="C32:C37"/>
    </sheetView>
  </sheetViews>
  <sheetFormatPr defaultRowHeight="15" x14ac:dyDescent="0.25"/>
  <cols>
    <col min="1" max="1" width="3" bestFit="1" customWidth="1"/>
    <col min="2" max="2" width="13.28515625" customWidth="1"/>
    <col min="3" max="3" width="18.140625" bestFit="1" customWidth="1"/>
    <col min="4" max="4" width="35.28515625" bestFit="1" customWidth="1"/>
    <col min="5" max="5" width="17" bestFit="1" customWidth="1"/>
    <col min="6" max="6" width="14.7109375" customWidth="1"/>
    <col min="7" max="7" width="15.7109375" customWidth="1"/>
    <col min="8" max="8" width="13.7109375" customWidth="1"/>
  </cols>
  <sheetData>
    <row r="1" spans="1:8" ht="18.75" x14ac:dyDescent="0.25">
      <c r="A1" s="181" t="s">
        <v>557</v>
      </c>
      <c r="B1" s="181"/>
      <c r="C1" s="181"/>
      <c r="D1" s="181"/>
      <c r="E1" s="181"/>
      <c r="F1" s="181"/>
      <c r="G1" s="181"/>
      <c r="H1" s="182"/>
    </row>
    <row r="2" spans="1:8" ht="15.75" x14ac:dyDescent="0.25">
      <c r="A2" s="88" t="s">
        <v>315</v>
      </c>
      <c r="B2" s="88" t="s">
        <v>12</v>
      </c>
      <c r="C2" s="77" t="s">
        <v>18</v>
      </c>
      <c r="D2" s="77" t="s">
        <v>101</v>
      </c>
      <c r="E2" s="77" t="s">
        <v>165</v>
      </c>
      <c r="F2" s="77" t="s">
        <v>210</v>
      </c>
      <c r="G2" s="77" t="s">
        <v>263</v>
      </c>
      <c r="H2" s="77" t="s">
        <v>464</v>
      </c>
    </row>
    <row r="3" spans="1:8" hidden="1" x14ac:dyDescent="0.25">
      <c r="A3" s="21">
        <v>1</v>
      </c>
      <c r="B3" s="22" t="s">
        <v>22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</row>
    <row r="4" spans="1:8" hidden="1" x14ac:dyDescent="0.25">
      <c r="A4" s="21">
        <v>2</v>
      </c>
      <c r="B4" s="22" t="s">
        <v>173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1651</v>
      </c>
    </row>
    <row r="5" spans="1:8" hidden="1" x14ac:dyDescent="0.25">
      <c r="A5" s="21">
        <v>3</v>
      </c>
      <c r="B5" s="22" t="s">
        <v>64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3819.375</v>
      </c>
    </row>
    <row r="6" spans="1:8" hidden="1" x14ac:dyDescent="0.25">
      <c r="A6" s="21">
        <v>4</v>
      </c>
      <c r="B6" s="22" t="s">
        <v>47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5057.5</v>
      </c>
    </row>
    <row r="7" spans="1:8" hidden="1" x14ac:dyDescent="0.25">
      <c r="A7" s="21">
        <v>5</v>
      </c>
      <c r="B7" s="22" t="s">
        <v>110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6008.75</v>
      </c>
    </row>
    <row r="8" spans="1:8" hidden="1" x14ac:dyDescent="0.25">
      <c r="A8" s="21">
        <v>6</v>
      </c>
      <c r="B8" s="22" t="s">
        <v>116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7574</v>
      </c>
    </row>
    <row r="9" spans="1:8" hidden="1" x14ac:dyDescent="0.25">
      <c r="A9" s="21">
        <v>7</v>
      </c>
      <c r="B9" s="22" t="s">
        <v>39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</row>
    <row r="10" spans="1:8" hidden="1" x14ac:dyDescent="0.25">
      <c r="A10" s="21">
        <v>8</v>
      </c>
      <c r="B10" s="22" t="s">
        <v>269</v>
      </c>
      <c r="C10" s="25">
        <v>3373.125</v>
      </c>
      <c r="D10" s="25">
        <v>3165</v>
      </c>
      <c r="E10" s="25">
        <v>5280</v>
      </c>
      <c r="F10" s="25">
        <v>3329.375</v>
      </c>
      <c r="G10" s="25">
        <v>4072.5</v>
      </c>
      <c r="H10" s="25">
        <v>0</v>
      </c>
    </row>
    <row r="11" spans="1:8" hidden="1" x14ac:dyDescent="0.25">
      <c r="A11" s="21">
        <v>9</v>
      </c>
      <c r="B11" s="66" t="s">
        <v>539</v>
      </c>
      <c r="C11" s="25">
        <v>1386.875</v>
      </c>
      <c r="D11" s="25">
        <v>371.25</v>
      </c>
      <c r="E11" s="25">
        <v>2955</v>
      </c>
      <c r="F11" s="25">
        <v>2480.625</v>
      </c>
      <c r="G11" s="25">
        <v>1640</v>
      </c>
      <c r="H11" s="25">
        <v>0</v>
      </c>
    </row>
    <row r="12" spans="1:8" hidden="1" x14ac:dyDescent="0.25">
      <c r="A12" s="21">
        <v>10</v>
      </c>
      <c r="B12" s="22" t="s">
        <v>160</v>
      </c>
      <c r="C12" s="25">
        <v>691.25</v>
      </c>
      <c r="D12" s="25">
        <v>170.625</v>
      </c>
      <c r="E12" s="25">
        <v>1305</v>
      </c>
      <c r="F12" s="25">
        <v>927.5</v>
      </c>
      <c r="G12" s="25">
        <v>637.5</v>
      </c>
      <c r="H12" s="25">
        <v>0</v>
      </c>
    </row>
    <row r="13" spans="1:8" hidden="1" x14ac:dyDescent="0.25">
      <c r="A13" s="21">
        <v>11</v>
      </c>
      <c r="B13" s="22" t="s">
        <v>285</v>
      </c>
      <c r="C13" s="25">
        <v>778.75</v>
      </c>
      <c r="D13" s="25">
        <v>183.75</v>
      </c>
      <c r="E13" s="25">
        <v>1595</v>
      </c>
      <c r="F13" s="25">
        <v>673.75</v>
      </c>
      <c r="G13" s="25">
        <v>459.375</v>
      </c>
      <c r="H13" s="25">
        <v>0</v>
      </c>
    </row>
    <row r="14" spans="1:8" hidden="1" x14ac:dyDescent="0.25">
      <c r="A14" s="21">
        <v>12</v>
      </c>
      <c r="B14" s="67" t="s">
        <v>540</v>
      </c>
      <c r="C14" s="25">
        <v>476.875</v>
      </c>
      <c r="D14" s="25">
        <v>148.75</v>
      </c>
      <c r="E14" s="25">
        <v>945</v>
      </c>
      <c r="F14" s="25">
        <v>468.125</v>
      </c>
      <c r="G14" s="25">
        <v>287.5</v>
      </c>
      <c r="H14" s="25">
        <v>0</v>
      </c>
    </row>
    <row r="15" spans="1:8" x14ac:dyDescent="0.25">
      <c r="A15" s="21">
        <v>13</v>
      </c>
      <c r="B15" s="22" t="s">
        <v>31</v>
      </c>
      <c r="C15" s="25">
        <v>1006.25</v>
      </c>
      <c r="D15" s="25">
        <v>250</v>
      </c>
      <c r="E15" s="25">
        <v>2175</v>
      </c>
      <c r="F15" s="25">
        <v>1113.75</v>
      </c>
      <c r="G15" s="25">
        <v>804.375</v>
      </c>
      <c r="H15" s="25">
        <v>25447.5</v>
      </c>
    </row>
    <row r="16" spans="1:8" x14ac:dyDescent="0.25">
      <c r="A16" s="21">
        <v>14</v>
      </c>
      <c r="B16" s="22" t="s">
        <v>58</v>
      </c>
      <c r="C16" s="25">
        <v>1354.375</v>
      </c>
      <c r="D16" s="25">
        <v>120</v>
      </c>
      <c r="E16" s="25">
        <v>2970</v>
      </c>
      <c r="F16" s="25">
        <v>1785</v>
      </c>
      <c r="G16" s="25">
        <v>1950</v>
      </c>
      <c r="H16" s="25">
        <v>0</v>
      </c>
    </row>
    <row r="17" spans="1:8" x14ac:dyDescent="0.25">
      <c r="A17" s="21">
        <v>15</v>
      </c>
      <c r="B17" s="22" t="s">
        <v>142</v>
      </c>
      <c r="C17" s="25">
        <v>1271.875</v>
      </c>
      <c r="D17" s="25">
        <v>357.5</v>
      </c>
      <c r="E17" s="25">
        <v>3696.875</v>
      </c>
      <c r="F17" s="25">
        <v>2581.25</v>
      </c>
      <c r="G17" s="25">
        <v>2681.25</v>
      </c>
      <c r="H17" s="25">
        <v>0</v>
      </c>
    </row>
    <row r="18" spans="1:8" x14ac:dyDescent="0.25">
      <c r="A18" s="21">
        <v>16</v>
      </c>
      <c r="B18" s="22" t="s">
        <v>305</v>
      </c>
      <c r="C18" s="25">
        <v>666.875</v>
      </c>
      <c r="D18" s="25">
        <v>284.375</v>
      </c>
      <c r="E18" s="25">
        <v>1828.125</v>
      </c>
      <c r="F18" s="25">
        <v>1960</v>
      </c>
      <c r="G18" s="25">
        <v>1258.125</v>
      </c>
      <c r="H18" s="25">
        <v>11780</v>
      </c>
    </row>
    <row r="19" spans="1:8" x14ac:dyDescent="0.25">
      <c r="A19" s="21">
        <v>17</v>
      </c>
      <c r="B19" s="67" t="s">
        <v>541</v>
      </c>
      <c r="C19" s="25">
        <v>1450.625</v>
      </c>
      <c r="D19" s="25">
        <v>390</v>
      </c>
      <c r="E19" s="25">
        <v>4550</v>
      </c>
      <c r="F19" s="25">
        <v>3885</v>
      </c>
      <c r="G19" s="25">
        <v>2605.625</v>
      </c>
      <c r="H19" s="25">
        <v>0</v>
      </c>
    </row>
    <row r="20" spans="1:8" x14ac:dyDescent="0.25">
      <c r="A20" s="21">
        <v>18</v>
      </c>
      <c r="B20" s="22" t="s">
        <v>76</v>
      </c>
      <c r="C20" s="25">
        <v>1492.5</v>
      </c>
      <c r="D20" s="25">
        <v>411.25</v>
      </c>
      <c r="E20" s="25">
        <v>3331.25</v>
      </c>
      <c r="F20" s="25">
        <v>3920</v>
      </c>
      <c r="G20" s="25">
        <v>2646.875</v>
      </c>
      <c r="H20" s="25">
        <v>42448</v>
      </c>
    </row>
    <row r="21" spans="1:8" x14ac:dyDescent="0.25">
      <c r="A21" s="21">
        <v>19</v>
      </c>
      <c r="B21" s="67" t="s">
        <v>542</v>
      </c>
      <c r="C21" s="25">
        <v>1222.5</v>
      </c>
      <c r="D21" s="25">
        <v>0</v>
      </c>
      <c r="E21" s="25">
        <v>2713.75</v>
      </c>
      <c r="F21" s="25">
        <v>4060</v>
      </c>
      <c r="G21" s="25">
        <v>2000.625</v>
      </c>
      <c r="H21" s="25">
        <v>0</v>
      </c>
    </row>
    <row r="22" spans="1:8" x14ac:dyDescent="0.25">
      <c r="A22" s="21">
        <v>20</v>
      </c>
      <c r="B22" s="67" t="s">
        <v>543</v>
      </c>
      <c r="C22" s="25">
        <v>1065</v>
      </c>
      <c r="D22" s="25">
        <v>358.75</v>
      </c>
      <c r="E22" s="25">
        <v>2429.375</v>
      </c>
      <c r="F22" s="25">
        <v>3535</v>
      </c>
      <c r="G22" s="25">
        <v>1388.75</v>
      </c>
      <c r="H22" s="25">
        <v>0</v>
      </c>
    </row>
    <row r="23" spans="1:8" x14ac:dyDescent="0.25">
      <c r="A23" s="21">
        <v>21</v>
      </c>
      <c r="B23" s="67" t="s">
        <v>544</v>
      </c>
      <c r="C23" s="25">
        <v>1087.5</v>
      </c>
      <c r="D23" s="25">
        <v>358.75</v>
      </c>
      <c r="E23" s="25">
        <v>2275</v>
      </c>
      <c r="F23" s="25">
        <v>2082.5</v>
      </c>
      <c r="G23" s="25">
        <v>1519.375</v>
      </c>
      <c r="H23" s="25">
        <v>0</v>
      </c>
    </row>
    <row r="24" spans="1:8" x14ac:dyDescent="0.25">
      <c r="A24" s="21">
        <v>22</v>
      </c>
      <c r="B24" s="22" t="s">
        <v>149</v>
      </c>
      <c r="C24" s="25">
        <v>1245</v>
      </c>
      <c r="D24" s="25">
        <v>421.875</v>
      </c>
      <c r="E24" s="25">
        <v>3036.25</v>
      </c>
      <c r="F24" s="25">
        <v>4672.5</v>
      </c>
      <c r="G24" s="25">
        <v>1739.375</v>
      </c>
      <c r="H24" s="25">
        <v>32546.25</v>
      </c>
    </row>
    <row r="25" spans="1:8" x14ac:dyDescent="0.25">
      <c r="A25" s="21">
        <v>23</v>
      </c>
      <c r="B25" s="67" t="s">
        <v>545</v>
      </c>
      <c r="C25" s="25">
        <v>1635</v>
      </c>
      <c r="D25" s="25">
        <v>487.5</v>
      </c>
      <c r="E25" s="25">
        <v>4130</v>
      </c>
      <c r="F25" s="25">
        <v>5232.5</v>
      </c>
      <c r="G25" s="25">
        <v>1203.125</v>
      </c>
      <c r="H25" s="25">
        <v>0</v>
      </c>
    </row>
    <row r="26" spans="1:8" x14ac:dyDescent="0.25">
      <c r="A26" s="21">
        <v>24</v>
      </c>
      <c r="B26" s="67" t="s">
        <v>546</v>
      </c>
      <c r="C26" s="25"/>
      <c r="D26" s="25"/>
      <c r="E26" s="25"/>
      <c r="F26" s="25"/>
      <c r="G26" s="25"/>
      <c r="H26" s="25"/>
    </row>
    <row r="27" spans="1:8" ht="15.75" x14ac:dyDescent="0.25">
      <c r="A27" s="78"/>
      <c r="B27" s="78" t="s">
        <v>318</v>
      </c>
      <c r="C27" s="55">
        <f>SUM(C16:C26)</f>
        <v>12491.25</v>
      </c>
      <c r="D27" s="55">
        <f t="shared" ref="D27:G27" si="0">SUM(D16:D26)</f>
        <v>3190</v>
      </c>
      <c r="E27" s="55">
        <f t="shared" si="0"/>
        <v>30960.625</v>
      </c>
      <c r="F27" s="55">
        <f t="shared" si="0"/>
        <v>33713.75</v>
      </c>
      <c r="G27" s="55">
        <f t="shared" si="0"/>
        <v>18993.125</v>
      </c>
      <c r="H27" s="55">
        <f>SUM(H16:H26)</f>
        <v>86774.25</v>
      </c>
    </row>
    <row r="30" spans="1:8" ht="18.75" x14ac:dyDescent="0.3">
      <c r="B30" s="90" t="s">
        <v>571</v>
      </c>
    </row>
    <row r="31" spans="1:8" x14ac:dyDescent="0.25">
      <c r="B31" s="73" t="s">
        <v>558</v>
      </c>
      <c r="C31" s="83" t="s">
        <v>566</v>
      </c>
      <c r="D31" s="83" t="s">
        <v>572</v>
      </c>
      <c r="E31" s="103" t="s">
        <v>573</v>
      </c>
    </row>
    <row r="32" spans="1:8" x14ac:dyDescent="0.25">
      <c r="B32" s="73" t="s">
        <v>559</v>
      </c>
      <c r="C32" s="23">
        <v>34170</v>
      </c>
      <c r="D32" s="83">
        <v>20204.375</v>
      </c>
      <c r="E32" s="55">
        <v>12491.25</v>
      </c>
    </row>
    <row r="33" spans="2:5" x14ac:dyDescent="0.25">
      <c r="B33" s="73" t="s">
        <v>560</v>
      </c>
      <c r="C33" s="23">
        <v>14670</v>
      </c>
      <c r="D33" s="83">
        <v>7479.375</v>
      </c>
      <c r="E33" s="55">
        <v>3190</v>
      </c>
    </row>
    <row r="34" spans="2:5" x14ac:dyDescent="0.25">
      <c r="B34" s="73" t="s">
        <v>561</v>
      </c>
      <c r="C34" s="23">
        <v>64840</v>
      </c>
      <c r="D34" s="83">
        <v>45215.625</v>
      </c>
      <c r="E34" s="55">
        <v>30960.625</v>
      </c>
    </row>
    <row r="35" spans="2:5" x14ac:dyDescent="0.25">
      <c r="B35" s="73" t="s">
        <v>562</v>
      </c>
      <c r="C35" s="23">
        <v>58160</v>
      </c>
      <c r="D35" s="83">
        <v>42706.875</v>
      </c>
      <c r="E35" s="55">
        <v>33713.75</v>
      </c>
    </row>
    <row r="36" spans="2:5" x14ac:dyDescent="0.25">
      <c r="B36" s="73" t="s">
        <v>563</v>
      </c>
      <c r="C36" s="23">
        <v>57520</v>
      </c>
      <c r="D36" s="83">
        <v>26894.375</v>
      </c>
      <c r="E36" s="55">
        <v>18993.125</v>
      </c>
    </row>
    <row r="37" spans="2:5" x14ac:dyDescent="0.25">
      <c r="B37" s="82" t="s">
        <v>550</v>
      </c>
      <c r="C37" s="23">
        <v>847130</v>
      </c>
      <c r="D37" s="84">
        <v>136332.375</v>
      </c>
      <c r="E37" s="55">
        <v>86774.25</v>
      </c>
    </row>
    <row r="38" spans="2:5" ht="18.75" x14ac:dyDescent="0.3">
      <c r="B38" s="85" t="s">
        <v>564</v>
      </c>
      <c r="C38" s="87">
        <f>SUM(C32:C37)</f>
        <v>1076490</v>
      </c>
      <c r="D38" s="86">
        <f>SUM(D32:D37)</f>
        <v>278833</v>
      </c>
      <c r="E38" s="104">
        <f>SUM(E32:E37)</f>
        <v>186123</v>
      </c>
    </row>
  </sheetData>
  <mergeCells count="1">
    <mergeCell ref="A1:H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2"/>
  <sheetViews>
    <sheetView workbookViewId="0">
      <selection activeCell="S31" sqref="S31"/>
    </sheetView>
  </sheetViews>
  <sheetFormatPr defaultRowHeight="15" x14ac:dyDescent="0.25"/>
  <cols>
    <col min="1" max="1" width="4.42578125" customWidth="1"/>
    <col min="2" max="2" width="13.7109375" bestFit="1" customWidth="1"/>
    <col min="3" max="7" width="6" hidden="1" customWidth="1"/>
    <col min="8" max="8" width="7" bestFit="1" customWidth="1"/>
    <col min="9" max="9" width="11.140625" bestFit="1" customWidth="1"/>
    <col min="10" max="10" width="11.28515625" bestFit="1" customWidth="1"/>
    <col min="11" max="13" width="10.140625" style="62" customWidth="1"/>
    <col min="14" max="14" width="9" style="62" customWidth="1"/>
    <col min="15" max="15" width="8.28515625" style="62" bestFit="1" customWidth="1"/>
    <col min="16" max="16" width="9.28515625" style="62" customWidth="1"/>
    <col min="17" max="17" width="8.140625" style="62" bestFit="1" customWidth="1"/>
    <col min="18" max="18" width="9.28515625" style="62" bestFit="1" customWidth="1"/>
    <col min="19" max="19" width="12.140625" style="97" bestFit="1" customWidth="1"/>
    <col min="20" max="20" width="10.7109375" style="97" bestFit="1" customWidth="1"/>
    <col min="21" max="22" width="9.28515625" bestFit="1" customWidth="1"/>
  </cols>
  <sheetData>
    <row r="1" spans="1:23" ht="22.5" customHeight="1" x14ac:dyDescent="0.25">
      <c r="C1" s="167" t="s">
        <v>538</v>
      </c>
      <c r="D1" s="167"/>
      <c r="E1" s="167"/>
      <c r="F1" s="167"/>
      <c r="G1" s="167"/>
      <c r="K1" s="166" t="s">
        <v>537</v>
      </c>
      <c r="L1" s="166"/>
      <c r="M1" s="166"/>
      <c r="N1" s="166"/>
      <c r="O1" s="166"/>
      <c r="P1" s="166"/>
      <c r="Q1" s="166"/>
      <c r="R1" s="166"/>
      <c r="S1" s="165" t="s">
        <v>570</v>
      </c>
      <c r="T1" s="165"/>
      <c r="U1" s="165"/>
      <c r="V1" s="165"/>
      <c r="W1" s="165"/>
    </row>
    <row r="2" spans="1:23" s="56" customFormat="1" ht="63.75" customHeight="1" x14ac:dyDescent="0.25">
      <c r="A2" s="59" t="s">
        <v>315</v>
      </c>
      <c r="B2" s="59" t="s">
        <v>12</v>
      </c>
      <c r="C2" s="60" t="s">
        <v>18</v>
      </c>
      <c r="D2" s="60" t="s">
        <v>101</v>
      </c>
      <c r="E2" s="60" t="s">
        <v>165</v>
      </c>
      <c r="F2" s="60" t="s">
        <v>210</v>
      </c>
      <c r="G2" s="60" t="s">
        <v>263</v>
      </c>
      <c r="H2" s="58" t="s">
        <v>316</v>
      </c>
      <c r="I2" s="52" t="s">
        <v>536</v>
      </c>
      <c r="J2" s="65" t="s">
        <v>317</v>
      </c>
      <c r="K2" s="57" t="s">
        <v>328</v>
      </c>
      <c r="L2" s="57" t="s">
        <v>569</v>
      </c>
      <c r="M2" s="57" t="s">
        <v>568</v>
      </c>
      <c r="N2" s="57" t="s">
        <v>330</v>
      </c>
      <c r="O2" s="57" t="s">
        <v>331</v>
      </c>
      <c r="P2" s="57" t="s">
        <v>547</v>
      </c>
      <c r="Q2" s="57" t="s">
        <v>332</v>
      </c>
      <c r="R2" s="57" t="s">
        <v>535</v>
      </c>
      <c r="S2" s="95" t="s">
        <v>330</v>
      </c>
      <c r="T2" s="95" t="s">
        <v>331</v>
      </c>
      <c r="U2" s="57" t="s">
        <v>547</v>
      </c>
      <c r="V2" s="57" t="s">
        <v>332</v>
      </c>
      <c r="W2" s="61" t="s">
        <v>263</v>
      </c>
    </row>
    <row r="3" spans="1:23" x14ac:dyDescent="0.25">
      <c r="A3" s="21">
        <v>1</v>
      </c>
      <c r="B3" s="22" t="s">
        <v>22</v>
      </c>
      <c r="C3" s="23">
        <v>2</v>
      </c>
      <c r="D3" s="23"/>
      <c r="E3" s="23">
        <v>1</v>
      </c>
      <c r="F3" s="23"/>
      <c r="G3" s="23"/>
      <c r="H3" s="24">
        <v>3</v>
      </c>
      <c r="I3" s="23">
        <f>H3</f>
        <v>3</v>
      </c>
      <c r="J3" s="55">
        <v>3.75</v>
      </c>
      <c r="K3" s="27">
        <v>0</v>
      </c>
      <c r="L3" s="27"/>
      <c r="M3" s="27"/>
      <c r="N3" s="27"/>
      <c r="O3" s="27"/>
      <c r="P3" s="27"/>
      <c r="Q3" s="27"/>
      <c r="R3" s="27">
        <f>Q3+P3+O3+N3+K3</f>
        <v>0</v>
      </c>
      <c r="S3" s="96">
        <f>(N3*I3/80)</f>
        <v>0</v>
      </c>
      <c r="T3" s="96">
        <f>O3*I3/80</f>
        <v>0</v>
      </c>
      <c r="U3" s="29">
        <f>P3*I3/80</f>
        <v>0</v>
      </c>
      <c r="V3" s="29">
        <f>Q3*I3/80</f>
        <v>0</v>
      </c>
      <c r="W3" s="29"/>
    </row>
    <row r="4" spans="1:23" x14ac:dyDescent="0.25">
      <c r="A4" s="21">
        <v>2</v>
      </c>
      <c r="B4" s="22" t="s">
        <v>173</v>
      </c>
      <c r="C4" s="23"/>
      <c r="D4" s="23"/>
      <c r="E4" s="23">
        <v>1</v>
      </c>
      <c r="F4" s="23"/>
      <c r="G4" s="23"/>
      <c r="H4" s="24">
        <v>1</v>
      </c>
      <c r="I4" s="23">
        <f t="shared" ref="I4:I18" si="0">I3+H4</f>
        <v>4</v>
      </c>
      <c r="J4" s="55">
        <v>5</v>
      </c>
      <c r="K4" s="27">
        <v>33020</v>
      </c>
      <c r="L4" s="27"/>
      <c r="M4" s="27"/>
      <c r="N4" s="27"/>
      <c r="O4" s="38">
        <v>30000</v>
      </c>
      <c r="P4" s="38"/>
      <c r="Q4" s="38">
        <v>27040</v>
      </c>
      <c r="R4" s="27">
        <f t="shared" ref="R4:R27" si="1">Q4+P4+O4+N4+K4</f>
        <v>90060</v>
      </c>
      <c r="S4" s="96">
        <f t="shared" ref="S4:S27" si="2">(N4*I4/80)</f>
        <v>0</v>
      </c>
      <c r="T4" s="96">
        <f t="shared" ref="T4:T27" si="3">O4*I4/80</f>
        <v>1500</v>
      </c>
      <c r="U4" s="29">
        <f t="shared" ref="U4:U27" si="4">P4*I4/80</f>
        <v>0</v>
      </c>
      <c r="V4" s="29">
        <f t="shared" ref="V4:V27" si="5">Q4*I4/80</f>
        <v>1352</v>
      </c>
      <c r="W4" s="29"/>
    </row>
    <row r="5" spans="1:23" x14ac:dyDescent="0.25">
      <c r="A5" s="21">
        <v>3</v>
      </c>
      <c r="B5" s="22" t="s">
        <v>64</v>
      </c>
      <c r="C5" s="23">
        <v>2</v>
      </c>
      <c r="D5" s="23">
        <v>3</v>
      </c>
      <c r="E5" s="23"/>
      <c r="F5" s="23"/>
      <c r="G5" s="23"/>
      <c r="H5" s="24">
        <v>5</v>
      </c>
      <c r="I5" s="23">
        <f t="shared" si="0"/>
        <v>9</v>
      </c>
      <c r="J5" s="55">
        <v>11.25</v>
      </c>
      <c r="K5" s="27">
        <v>33950</v>
      </c>
      <c r="L5" s="27"/>
      <c r="M5" s="27"/>
      <c r="N5" s="27"/>
      <c r="O5" s="38">
        <v>30000</v>
      </c>
      <c r="P5" s="38"/>
      <c r="Q5" s="38">
        <v>27048</v>
      </c>
      <c r="R5" s="27">
        <f t="shared" si="1"/>
        <v>90998</v>
      </c>
      <c r="S5" s="96">
        <f t="shared" si="2"/>
        <v>0</v>
      </c>
      <c r="T5" s="96">
        <f t="shared" si="3"/>
        <v>3375</v>
      </c>
      <c r="U5" s="29">
        <f t="shared" si="4"/>
        <v>0</v>
      </c>
      <c r="V5" s="29">
        <f t="shared" si="5"/>
        <v>3042.9</v>
      </c>
      <c r="W5" s="29"/>
    </row>
    <row r="6" spans="1:23" x14ac:dyDescent="0.25">
      <c r="A6" s="21">
        <v>4</v>
      </c>
      <c r="B6" s="22" t="s">
        <v>47</v>
      </c>
      <c r="C6" s="23">
        <v>2</v>
      </c>
      <c r="D6" s="23">
        <v>1</v>
      </c>
      <c r="E6" s="23"/>
      <c r="F6" s="23">
        <v>4</v>
      </c>
      <c r="G6" s="23">
        <v>1</v>
      </c>
      <c r="H6" s="24">
        <v>8</v>
      </c>
      <c r="I6" s="23">
        <f t="shared" si="0"/>
        <v>17</v>
      </c>
      <c r="J6" s="55">
        <v>21.25</v>
      </c>
      <c r="K6" s="27">
        <v>23800</v>
      </c>
      <c r="L6" s="27"/>
      <c r="M6" s="27">
        <v>60</v>
      </c>
      <c r="N6" s="91">
        <v>24000</v>
      </c>
      <c r="O6" s="38">
        <v>30000</v>
      </c>
      <c r="P6" s="38"/>
      <c r="Q6" s="38">
        <v>26260</v>
      </c>
      <c r="R6" s="27">
        <f t="shared" si="1"/>
        <v>104060</v>
      </c>
      <c r="S6" s="96">
        <f t="shared" si="2"/>
        <v>5100</v>
      </c>
      <c r="T6" s="96">
        <f t="shared" si="3"/>
        <v>6375</v>
      </c>
      <c r="U6" s="29">
        <f t="shared" si="4"/>
        <v>0</v>
      </c>
      <c r="V6" s="29">
        <f t="shared" si="5"/>
        <v>5580.25</v>
      </c>
      <c r="W6" s="29"/>
    </row>
    <row r="7" spans="1:23" x14ac:dyDescent="0.25">
      <c r="A7" s="21">
        <v>5</v>
      </c>
      <c r="B7" s="22" t="s">
        <v>110</v>
      </c>
      <c r="C7" s="23"/>
      <c r="D7" s="23">
        <v>1</v>
      </c>
      <c r="E7" s="23">
        <v>3</v>
      </c>
      <c r="F7" s="23"/>
      <c r="G7" s="23">
        <v>1</v>
      </c>
      <c r="H7" s="24">
        <v>5</v>
      </c>
      <c r="I7" s="23">
        <f t="shared" si="0"/>
        <v>22</v>
      </c>
      <c r="J7" s="55">
        <v>27.500000000000004</v>
      </c>
      <c r="K7" s="63">
        <v>21850</v>
      </c>
      <c r="L7" s="63"/>
      <c r="M7" s="63"/>
      <c r="N7" s="92"/>
      <c r="O7" s="38">
        <v>30000</v>
      </c>
      <c r="P7" s="38"/>
      <c r="Q7" s="38">
        <v>27174</v>
      </c>
      <c r="R7" s="27">
        <f t="shared" si="1"/>
        <v>79024</v>
      </c>
      <c r="S7" s="96">
        <f t="shared" si="2"/>
        <v>0</v>
      </c>
      <c r="T7" s="96">
        <f t="shared" si="3"/>
        <v>8250</v>
      </c>
      <c r="U7" s="29">
        <f t="shared" si="4"/>
        <v>0</v>
      </c>
      <c r="V7" s="29">
        <f t="shared" si="5"/>
        <v>7472.85</v>
      </c>
      <c r="W7" s="29"/>
    </row>
    <row r="8" spans="1:23" x14ac:dyDescent="0.25">
      <c r="A8" s="21">
        <v>6</v>
      </c>
      <c r="B8" s="22" t="s">
        <v>116</v>
      </c>
      <c r="C8" s="23"/>
      <c r="D8" s="23">
        <v>1</v>
      </c>
      <c r="E8" s="23">
        <v>2</v>
      </c>
      <c r="F8" s="23">
        <v>2</v>
      </c>
      <c r="G8" s="23">
        <v>1</v>
      </c>
      <c r="H8" s="24">
        <v>6</v>
      </c>
      <c r="I8" s="23">
        <f t="shared" si="0"/>
        <v>28</v>
      </c>
      <c r="J8" s="55">
        <v>35</v>
      </c>
      <c r="K8" s="63">
        <v>21640</v>
      </c>
      <c r="L8" s="63"/>
      <c r="M8" s="63"/>
      <c r="N8" s="92"/>
      <c r="O8" s="38">
        <v>30000</v>
      </c>
      <c r="P8" s="38"/>
      <c r="Q8" s="38">
        <v>27300</v>
      </c>
      <c r="R8" s="27">
        <f t="shared" si="1"/>
        <v>78940</v>
      </c>
      <c r="S8" s="96">
        <f t="shared" si="2"/>
        <v>0</v>
      </c>
      <c r="T8" s="96">
        <f t="shared" si="3"/>
        <v>10500</v>
      </c>
      <c r="U8" s="29">
        <f t="shared" si="4"/>
        <v>0</v>
      </c>
      <c r="V8" s="29">
        <f t="shared" si="5"/>
        <v>9555</v>
      </c>
      <c r="W8" s="29"/>
    </row>
    <row r="9" spans="1:23" x14ac:dyDescent="0.25">
      <c r="A9" s="21">
        <v>7</v>
      </c>
      <c r="B9" s="22" t="s">
        <v>39</v>
      </c>
      <c r="C9" s="23">
        <v>1</v>
      </c>
      <c r="D9" s="23"/>
      <c r="E9" s="23">
        <v>1</v>
      </c>
      <c r="F9" s="23">
        <v>1</v>
      </c>
      <c r="G9" s="23"/>
      <c r="H9" s="24">
        <v>3</v>
      </c>
      <c r="I9" s="23">
        <f t="shared" si="0"/>
        <v>31</v>
      </c>
      <c r="J9" s="55">
        <v>38.75</v>
      </c>
      <c r="K9" s="63">
        <v>0</v>
      </c>
      <c r="L9" s="63"/>
      <c r="M9" s="63">
        <v>30</v>
      </c>
      <c r="N9" s="92">
        <v>12000</v>
      </c>
      <c r="O9" s="38">
        <v>30000</v>
      </c>
      <c r="P9" s="38"/>
      <c r="Q9" s="38">
        <v>27300</v>
      </c>
      <c r="R9" s="27">
        <f t="shared" si="1"/>
        <v>69300</v>
      </c>
      <c r="S9" s="96">
        <f t="shared" si="2"/>
        <v>4650</v>
      </c>
      <c r="T9" s="96">
        <f t="shared" si="3"/>
        <v>11625</v>
      </c>
      <c r="U9" s="29">
        <f t="shared" si="4"/>
        <v>0</v>
      </c>
      <c r="V9" s="29">
        <f t="shared" si="5"/>
        <v>10578.75</v>
      </c>
      <c r="W9" s="29"/>
    </row>
    <row r="10" spans="1:23" x14ac:dyDescent="0.25">
      <c r="A10" s="21">
        <v>8</v>
      </c>
      <c r="B10" s="22" t="s">
        <v>269</v>
      </c>
      <c r="C10" s="23"/>
      <c r="D10" s="23"/>
      <c r="E10" s="23"/>
      <c r="F10" s="23"/>
      <c r="G10" s="23">
        <v>1</v>
      </c>
      <c r="H10" s="24">
        <v>1</v>
      </c>
      <c r="I10" s="23">
        <f t="shared" si="0"/>
        <v>32</v>
      </c>
      <c r="J10" s="55">
        <v>40</v>
      </c>
      <c r="K10" s="63">
        <v>50610</v>
      </c>
      <c r="L10" s="63">
        <v>14</v>
      </c>
      <c r="M10" s="63">
        <v>25</v>
      </c>
      <c r="N10" s="92">
        <v>12500</v>
      </c>
      <c r="O10" s="38">
        <v>30000</v>
      </c>
      <c r="P10" s="38"/>
      <c r="Q10" s="38">
        <v>27300</v>
      </c>
      <c r="R10" s="27">
        <f t="shared" si="1"/>
        <v>120410</v>
      </c>
      <c r="S10" s="96">
        <f t="shared" si="2"/>
        <v>5000</v>
      </c>
      <c r="T10" s="96">
        <f t="shared" si="3"/>
        <v>12000</v>
      </c>
      <c r="U10" s="29">
        <f t="shared" si="4"/>
        <v>0</v>
      </c>
      <c r="V10" s="29">
        <f t="shared" si="5"/>
        <v>10920</v>
      </c>
      <c r="W10" s="29"/>
    </row>
    <row r="11" spans="1:23" x14ac:dyDescent="0.25">
      <c r="A11" s="21">
        <v>9</v>
      </c>
      <c r="B11" s="66" t="s">
        <v>539</v>
      </c>
      <c r="C11" s="23"/>
      <c r="D11" s="23"/>
      <c r="E11" s="23"/>
      <c r="F11" s="23"/>
      <c r="G11" s="23"/>
      <c r="H11" s="24"/>
      <c r="I11" s="23">
        <v>32</v>
      </c>
      <c r="J11" s="55">
        <v>40</v>
      </c>
      <c r="K11" s="63">
        <v>22300</v>
      </c>
      <c r="L11" s="63">
        <v>15</v>
      </c>
      <c r="M11" s="63">
        <v>14</v>
      </c>
      <c r="N11" s="92">
        <v>7000</v>
      </c>
      <c r="O11" s="38">
        <v>39000</v>
      </c>
      <c r="P11" s="38"/>
      <c r="Q11" s="38">
        <v>27300</v>
      </c>
      <c r="R11" s="27">
        <f t="shared" si="1"/>
        <v>95600</v>
      </c>
      <c r="S11" s="96">
        <f t="shared" si="2"/>
        <v>2800</v>
      </c>
      <c r="T11" s="96">
        <f t="shared" si="3"/>
        <v>15600</v>
      </c>
      <c r="U11" s="29">
        <f t="shared" si="4"/>
        <v>0</v>
      </c>
      <c r="V11" s="29">
        <f t="shared" si="5"/>
        <v>10920</v>
      </c>
      <c r="W11" s="29"/>
    </row>
    <row r="12" spans="1:23" x14ac:dyDescent="0.25">
      <c r="A12" s="21">
        <v>10</v>
      </c>
      <c r="B12" s="22" t="s">
        <v>160</v>
      </c>
      <c r="C12" s="23"/>
      <c r="D12" s="23">
        <v>1</v>
      </c>
      <c r="E12" s="23"/>
      <c r="F12" s="23"/>
      <c r="G12" s="23"/>
      <c r="H12" s="24">
        <v>1</v>
      </c>
      <c r="I12" s="23">
        <f>I10+H12</f>
        <v>33</v>
      </c>
      <c r="J12" s="55">
        <v>41.25</v>
      </c>
      <c r="K12" s="63">
        <v>9250</v>
      </c>
      <c r="L12" s="63">
        <v>18</v>
      </c>
      <c r="M12" s="63">
        <v>15</v>
      </c>
      <c r="N12" s="92">
        <v>7500</v>
      </c>
      <c r="O12" s="38">
        <v>39000</v>
      </c>
      <c r="P12" s="38"/>
      <c r="Q12" s="38">
        <v>27300</v>
      </c>
      <c r="R12" s="27">
        <f t="shared" si="1"/>
        <v>83050</v>
      </c>
      <c r="S12" s="96">
        <f t="shared" si="2"/>
        <v>3093.75</v>
      </c>
      <c r="T12" s="96">
        <f t="shared" si="3"/>
        <v>16087.5</v>
      </c>
      <c r="U12" s="29">
        <f t="shared" si="4"/>
        <v>0</v>
      </c>
      <c r="V12" s="29">
        <f t="shared" si="5"/>
        <v>11261.25</v>
      </c>
      <c r="W12" s="29"/>
    </row>
    <row r="13" spans="1:23" x14ac:dyDescent="0.25">
      <c r="A13" s="21">
        <v>11</v>
      </c>
      <c r="B13" s="22" t="s">
        <v>285</v>
      </c>
      <c r="C13" s="23"/>
      <c r="D13" s="23"/>
      <c r="E13" s="23"/>
      <c r="F13" s="23"/>
      <c r="G13" s="23">
        <v>1</v>
      </c>
      <c r="H13" s="24">
        <v>1</v>
      </c>
      <c r="I13" s="23">
        <f t="shared" si="0"/>
        <v>34</v>
      </c>
      <c r="J13" s="55">
        <v>42.5</v>
      </c>
      <c r="K13" s="63">
        <v>8400</v>
      </c>
      <c r="L13" s="63"/>
      <c r="M13" s="63">
        <v>18</v>
      </c>
      <c r="N13" s="92">
        <v>9000</v>
      </c>
      <c r="O13" s="38">
        <v>39000</v>
      </c>
      <c r="P13" s="38"/>
      <c r="Q13" s="38">
        <v>27300</v>
      </c>
      <c r="R13" s="27">
        <f t="shared" si="1"/>
        <v>83700</v>
      </c>
      <c r="S13" s="96">
        <f t="shared" si="2"/>
        <v>3825</v>
      </c>
      <c r="T13" s="96">
        <f t="shared" si="3"/>
        <v>16575</v>
      </c>
      <c r="U13" s="29">
        <f t="shared" si="4"/>
        <v>0</v>
      </c>
      <c r="V13" s="29">
        <f t="shared" si="5"/>
        <v>11602.5</v>
      </c>
      <c r="W13" s="29"/>
    </row>
    <row r="14" spans="1:23" x14ac:dyDescent="0.25">
      <c r="A14" s="21">
        <v>12</v>
      </c>
      <c r="B14" s="67" t="s">
        <v>540</v>
      </c>
      <c r="C14" s="23"/>
      <c r="D14" s="23"/>
      <c r="E14" s="23"/>
      <c r="F14" s="23"/>
      <c r="G14" s="23"/>
      <c r="H14" s="24"/>
      <c r="I14" s="23">
        <v>34</v>
      </c>
      <c r="J14" s="55">
        <v>42.5</v>
      </c>
      <c r="K14" s="63">
        <v>5310</v>
      </c>
      <c r="L14" s="63"/>
      <c r="M14" s="63"/>
      <c r="N14" s="92"/>
      <c r="O14" s="38">
        <v>39000</v>
      </c>
      <c r="P14" s="38"/>
      <c r="Q14" s="38">
        <v>27300</v>
      </c>
      <c r="R14" s="27">
        <f t="shared" si="1"/>
        <v>71610</v>
      </c>
      <c r="S14" s="96">
        <f t="shared" si="2"/>
        <v>0</v>
      </c>
      <c r="T14" s="96">
        <f t="shared" si="3"/>
        <v>16575</v>
      </c>
      <c r="U14" s="29">
        <f t="shared" si="4"/>
        <v>0</v>
      </c>
      <c r="V14" s="29">
        <f t="shared" si="5"/>
        <v>11602.5</v>
      </c>
      <c r="W14" s="29"/>
    </row>
    <row r="15" spans="1:23" x14ac:dyDescent="0.25">
      <c r="A15" s="21">
        <v>13</v>
      </c>
      <c r="B15" s="22" t="s">
        <v>31</v>
      </c>
      <c r="C15" s="23">
        <v>3</v>
      </c>
      <c r="D15" s="23">
        <v>3</v>
      </c>
      <c r="E15" s="23">
        <v>4</v>
      </c>
      <c r="F15" s="23">
        <v>4</v>
      </c>
      <c r="G15" s="23">
        <v>4</v>
      </c>
      <c r="H15" s="24">
        <v>18</v>
      </c>
      <c r="I15" s="23">
        <f>I13+H15</f>
        <v>52</v>
      </c>
      <c r="J15" s="55">
        <v>65</v>
      </c>
      <c r="K15" s="63">
        <v>47110</v>
      </c>
      <c r="L15" s="63">
        <v>69</v>
      </c>
      <c r="M15" s="63">
        <f>16+25+(18525/500)</f>
        <v>78.05</v>
      </c>
      <c r="N15" s="92">
        <f>8000+12500+18525</f>
        <v>39025</v>
      </c>
      <c r="O15" s="38">
        <v>39000</v>
      </c>
      <c r="P15" s="38"/>
      <c r="Q15" s="38">
        <v>27300</v>
      </c>
      <c r="R15" s="27">
        <f t="shared" si="1"/>
        <v>152435</v>
      </c>
      <c r="S15" s="96">
        <f t="shared" si="2"/>
        <v>25366.25</v>
      </c>
      <c r="T15" s="96">
        <f t="shared" si="3"/>
        <v>25350</v>
      </c>
      <c r="U15" s="29">
        <f t="shared" si="4"/>
        <v>0</v>
      </c>
      <c r="V15" s="29">
        <f t="shared" si="5"/>
        <v>17745</v>
      </c>
      <c r="W15" s="29"/>
    </row>
    <row r="16" spans="1:23" x14ac:dyDescent="0.25">
      <c r="A16" s="21">
        <v>14</v>
      </c>
      <c r="B16" s="22" t="s">
        <v>58</v>
      </c>
      <c r="C16" s="23">
        <v>1</v>
      </c>
      <c r="D16" s="23">
        <v>2</v>
      </c>
      <c r="E16" s="23"/>
      <c r="F16" s="23">
        <v>3</v>
      </c>
      <c r="G16" s="23">
        <v>1</v>
      </c>
      <c r="H16" s="24">
        <v>7</v>
      </c>
      <c r="I16" s="23">
        <f t="shared" si="0"/>
        <v>59</v>
      </c>
      <c r="J16" s="55">
        <v>73.75</v>
      </c>
      <c r="K16" s="63">
        <v>11250</v>
      </c>
      <c r="L16" s="63">
        <f>27+49</f>
        <v>76</v>
      </c>
      <c r="M16" s="63">
        <v>46</v>
      </c>
      <c r="N16" s="93">
        <v>21850</v>
      </c>
      <c r="O16" s="38">
        <v>37000</v>
      </c>
      <c r="P16" s="38"/>
      <c r="Q16" s="38">
        <v>28210</v>
      </c>
      <c r="R16" s="27">
        <f t="shared" si="1"/>
        <v>98310</v>
      </c>
      <c r="S16" s="96">
        <f t="shared" si="2"/>
        <v>16114.375</v>
      </c>
      <c r="T16" s="96">
        <f t="shared" si="3"/>
        <v>27287.5</v>
      </c>
      <c r="U16" s="29">
        <f t="shared" si="4"/>
        <v>0</v>
      </c>
      <c r="V16" s="29">
        <f t="shared" si="5"/>
        <v>20804.875</v>
      </c>
      <c r="W16" s="29"/>
    </row>
    <row r="17" spans="1:23" x14ac:dyDescent="0.25">
      <c r="A17" s="21">
        <v>15</v>
      </c>
      <c r="B17" s="22" t="s">
        <v>142</v>
      </c>
      <c r="C17" s="23"/>
      <c r="D17" s="23">
        <v>1</v>
      </c>
      <c r="E17" s="23">
        <v>1</v>
      </c>
      <c r="F17" s="23"/>
      <c r="G17" s="23"/>
      <c r="H17" s="24">
        <v>2</v>
      </c>
      <c r="I17" s="23">
        <f t="shared" si="0"/>
        <v>61</v>
      </c>
      <c r="J17" s="55">
        <v>76.25</v>
      </c>
      <c r="K17" s="63">
        <v>14080</v>
      </c>
      <c r="L17" s="63"/>
      <c r="M17" s="63"/>
      <c r="N17" s="93"/>
      <c r="O17" s="38">
        <v>37000</v>
      </c>
      <c r="P17" s="38"/>
      <c r="Q17" s="38">
        <v>30193</v>
      </c>
      <c r="R17" s="27">
        <f t="shared" si="1"/>
        <v>81273</v>
      </c>
      <c r="S17" s="96">
        <f t="shared" si="2"/>
        <v>0</v>
      </c>
      <c r="T17" s="96">
        <f t="shared" si="3"/>
        <v>28212.5</v>
      </c>
      <c r="U17" s="29">
        <f t="shared" si="4"/>
        <v>0</v>
      </c>
      <c r="V17" s="29">
        <f t="shared" si="5"/>
        <v>23022.162499999999</v>
      </c>
      <c r="W17" s="29"/>
    </row>
    <row r="18" spans="1:23" x14ac:dyDescent="0.25">
      <c r="A18" s="21">
        <v>16</v>
      </c>
      <c r="B18" s="22" t="s">
        <v>305</v>
      </c>
      <c r="C18" s="23"/>
      <c r="D18" s="23"/>
      <c r="E18" s="23"/>
      <c r="F18" s="23"/>
      <c r="G18" s="23">
        <v>1</v>
      </c>
      <c r="H18" s="24">
        <v>1</v>
      </c>
      <c r="I18" s="23">
        <f t="shared" si="0"/>
        <v>62</v>
      </c>
      <c r="J18" s="55">
        <v>77.5</v>
      </c>
      <c r="K18" s="63">
        <v>22840</v>
      </c>
      <c r="L18" s="63">
        <v>119</v>
      </c>
      <c r="M18" s="63">
        <f>24+25+27+24</f>
        <v>100</v>
      </c>
      <c r="N18" s="93">
        <f>12000+12500+13500+11400</f>
        <v>49400</v>
      </c>
      <c r="O18" s="38">
        <v>37000</v>
      </c>
      <c r="P18" s="38"/>
      <c r="Q18" s="38">
        <v>34000</v>
      </c>
      <c r="R18" s="27">
        <f t="shared" si="1"/>
        <v>143240</v>
      </c>
      <c r="S18" s="96">
        <f t="shared" si="2"/>
        <v>38285</v>
      </c>
      <c r="T18" s="96">
        <f t="shared" si="3"/>
        <v>28675</v>
      </c>
      <c r="U18" s="29">
        <f t="shared" si="4"/>
        <v>0</v>
      </c>
      <c r="V18" s="29">
        <f t="shared" si="5"/>
        <v>26350</v>
      </c>
      <c r="W18" s="29"/>
    </row>
    <row r="19" spans="1:23" x14ac:dyDescent="0.25">
      <c r="A19" s="21">
        <v>17</v>
      </c>
      <c r="B19" s="67" t="s">
        <v>541</v>
      </c>
      <c r="C19" s="23"/>
      <c r="D19" s="23"/>
      <c r="E19" s="23"/>
      <c r="F19" s="23"/>
      <c r="G19" s="23"/>
      <c r="H19" s="24"/>
      <c r="I19" s="23">
        <v>62</v>
      </c>
      <c r="J19" s="55">
        <v>77.5</v>
      </c>
      <c r="K19" s="63">
        <v>423660</v>
      </c>
      <c r="L19" s="63">
        <v>49</v>
      </c>
      <c r="M19" s="63"/>
      <c r="N19" s="93">
        <v>49500</v>
      </c>
      <c r="O19" s="38">
        <v>37000</v>
      </c>
      <c r="P19" s="38"/>
      <c r="Q19" s="38">
        <v>34000</v>
      </c>
      <c r="R19" s="27">
        <f t="shared" si="1"/>
        <v>544160</v>
      </c>
      <c r="S19" s="96">
        <f t="shared" si="2"/>
        <v>38362.5</v>
      </c>
      <c r="T19" s="96">
        <f t="shared" si="3"/>
        <v>28675</v>
      </c>
      <c r="U19" s="29">
        <f t="shared" si="4"/>
        <v>0</v>
      </c>
      <c r="V19" s="29">
        <f t="shared" si="5"/>
        <v>26350</v>
      </c>
      <c r="W19" s="29"/>
    </row>
    <row r="20" spans="1:23" x14ac:dyDescent="0.25">
      <c r="A20" s="21">
        <v>18</v>
      </c>
      <c r="B20" s="22" t="s">
        <v>76</v>
      </c>
      <c r="C20" s="23">
        <v>1</v>
      </c>
      <c r="D20" s="23">
        <v>1</v>
      </c>
      <c r="E20" s="23"/>
      <c r="F20" s="23"/>
      <c r="G20" s="23"/>
      <c r="H20" s="24">
        <v>2</v>
      </c>
      <c r="I20" s="23">
        <f>I18+H20</f>
        <v>64</v>
      </c>
      <c r="J20" s="55">
        <v>80</v>
      </c>
      <c r="K20" s="63">
        <v>67950</v>
      </c>
      <c r="L20" s="63">
        <v>78</v>
      </c>
      <c r="M20" s="63"/>
      <c r="N20" s="93">
        <v>24500</v>
      </c>
      <c r="O20" s="38">
        <v>37000</v>
      </c>
      <c r="P20" s="38"/>
      <c r="Q20" s="38">
        <v>34000</v>
      </c>
      <c r="R20" s="27">
        <f t="shared" si="1"/>
        <v>163450</v>
      </c>
      <c r="S20" s="96">
        <f t="shared" si="2"/>
        <v>19600</v>
      </c>
      <c r="T20" s="96">
        <f t="shared" si="3"/>
        <v>29600</v>
      </c>
      <c r="U20" s="29">
        <f t="shared" si="4"/>
        <v>0</v>
      </c>
      <c r="V20" s="29">
        <f t="shared" si="5"/>
        <v>27200</v>
      </c>
      <c r="W20" s="29"/>
    </row>
    <row r="21" spans="1:23" x14ac:dyDescent="0.25">
      <c r="A21" s="21">
        <v>19</v>
      </c>
      <c r="B21" s="67" t="s">
        <v>542</v>
      </c>
      <c r="C21" s="23"/>
      <c r="D21" s="23"/>
      <c r="E21" s="23"/>
      <c r="F21" s="23"/>
      <c r="G21" s="23"/>
      <c r="H21" s="24"/>
      <c r="I21" s="23">
        <v>64</v>
      </c>
      <c r="J21" s="55">
        <v>80</v>
      </c>
      <c r="K21" s="63">
        <v>48170</v>
      </c>
      <c r="L21" s="63">
        <v>7</v>
      </c>
      <c r="M21" s="63"/>
      <c r="N21" s="93">
        <v>25000</v>
      </c>
      <c r="O21" s="38">
        <v>37000</v>
      </c>
      <c r="P21" s="38"/>
      <c r="Q21" s="38">
        <v>34000</v>
      </c>
      <c r="R21" s="27">
        <f t="shared" si="1"/>
        <v>144170</v>
      </c>
      <c r="S21" s="96">
        <f t="shared" si="2"/>
        <v>20000</v>
      </c>
      <c r="T21" s="96">
        <f t="shared" si="3"/>
        <v>29600</v>
      </c>
      <c r="U21" s="29">
        <f t="shared" si="4"/>
        <v>0</v>
      </c>
      <c r="V21" s="29">
        <f t="shared" si="5"/>
        <v>27200</v>
      </c>
      <c r="W21" s="29"/>
    </row>
    <row r="22" spans="1:23" x14ac:dyDescent="0.25">
      <c r="A22" s="21">
        <v>20</v>
      </c>
      <c r="B22" s="67" t="s">
        <v>543</v>
      </c>
      <c r="C22" s="23"/>
      <c r="D22" s="23"/>
      <c r="E22" s="23"/>
      <c r="F22" s="23"/>
      <c r="G22" s="23"/>
      <c r="H22" s="24"/>
      <c r="I22" s="23">
        <v>64</v>
      </c>
      <c r="J22" s="55">
        <v>80</v>
      </c>
      <c r="K22" s="63">
        <v>52510</v>
      </c>
      <c r="L22" s="63">
        <v>6</v>
      </c>
      <c r="M22" s="63">
        <f>9+39+49+50</f>
        <v>147</v>
      </c>
      <c r="N22" s="93">
        <f>4500+19500+24500+25000</f>
        <v>73500</v>
      </c>
      <c r="O22" s="38">
        <v>37000</v>
      </c>
      <c r="P22" s="38"/>
      <c r="Q22" s="38">
        <v>39100</v>
      </c>
      <c r="R22" s="27">
        <f t="shared" si="1"/>
        <v>202110</v>
      </c>
      <c r="S22" s="96">
        <f t="shared" si="2"/>
        <v>58800</v>
      </c>
      <c r="T22" s="96">
        <f t="shared" si="3"/>
        <v>29600</v>
      </c>
      <c r="U22" s="29">
        <f t="shared" si="4"/>
        <v>0</v>
      </c>
      <c r="V22" s="29">
        <f t="shared" si="5"/>
        <v>31280</v>
      </c>
      <c r="W22" s="29"/>
    </row>
    <row r="23" spans="1:23" x14ac:dyDescent="0.25">
      <c r="A23" s="21">
        <v>21</v>
      </c>
      <c r="B23" s="67" t="s">
        <v>544</v>
      </c>
      <c r="C23" s="23"/>
      <c r="D23" s="23"/>
      <c r="E23" s="23"/>
      <c r="F23" s="23"/>
      <c r="G23" s="23"/>
      <c r="H23" s="24"/>
      <c r="I23" s="23">
        <v>64</v>
      </c>
      <c r="J23" s="55">
        <v>80</v>
      </c>
      <c r="K23" s="63">
        <v>46990</v>
      </c>
      <c r="L23" s="63">
        <v>13</v>
      </c>
      <c r="M23" s="63"/>
      <c r="N23" s="63">
        <v>25000</v>
      </c>
      <c r="O23" s="38">
        <v>30300</v>
      </c>
      <c r="P23" s="38">
        <f>8830+3300</f>
        <v>12130</v>
      </c>
      <c r="Q23" s="63">
        <v>39100</v>
      </c>
      <c r="R23" s="27">
        <f t="shared" si="1"/>
        <v>153520</v>
      </c>
      <c r="S23" s="96">
        <f t="shared" si="2"/>
        <v>20000</v>
      </c>
      <c r="T23" s="96">
        <f t="shared" si="3"/>
        <v>24240</v>
      </c>
      <c r="U23" s="29">
        <f t="shared" si="4"/>
        <v>9704</v>
      </c>
      <c r="V23" s="29">
        <f t="shared" si="5"/>
        <v>31280</v>
      </c>
      <c r="W23" s="29"/>
    </row>
    <row r="24" spans="1:23" x14ac:dyDescent="0.25">
      <c r="A24" s="21">
        <v>22</v>
      </c>
      <c r="B24" s="22" t="s">
        <v>149</v>
      </c>
      <c r="C24" s="23"/>
      <c r="D24" s="23">
        <v>1</v>
      </c>
      <c r="E24" s="23">
        <v>1</v>
      </c>
      <c r="F24" s="23"/>
      <c r="G24" s="23"/>
      <c r="H24" s="24">
        <v>2</v>
      </c>
      <c r="I24" s="23">
        <f>I20+H24</f>
        <v>66</v>
      </c>
      <c r="J24" s="55">
        <v>82.5</v>
      </c>
      <c r="K24" s="63">
        <v>52900</v>
      </c>
      <c r="L24" s="63">
        <v>14</v>
      </c>
      <c r="M24" s="63"/>
      <c r="N24" s="63">
        <v>11000</v>
      </c>
      <c r="O24" s="63">
        <v>34400</v>
      </c>
      <c r="P24" s="63">
        <v>11330</v>
      </c>
      <c r="Q24" s="63">
        <v>39100</v>
      </c>
      <c r="R24" s="27">
        <f t="shared" si="1"/>
        <v>148730</v>
      </c>
      <c r="S24" s="96">
        <f t="shared" si="2"/>
        <v>9075</v>
      </c>
      <c r="T24" s="96">
        <f t="shared" si="3"/>
        <v>28380</v>
      </c>
      <c r="U24" s="29">
        <f t="shared" si="4"/>
        <v>9347.25</v>
      </c>
      <c r="V24" s="29">
        <f t="shared" si="5"/>
        <v>32257.5</v>
      </c>
      <c r="W24" s="29"/>
    </row>
    <row r="25" spans="1:23" x14ac:dyDescent="0.25">
      <c r="A25" s="21">
        <v>23</v>
      </c>
      <c r="B25" s="67" t="s">
        <v>545</v>
      </c>
      <c r="C25" s="23"/>
      <c r="D25" s="23"/>
      <c r="E25" s="23"/>
      <c r="F25" s="23"/>
      <c r="G25" s="23"/>
      <c r="H25" s="24"/>
      <c r="I25" s="23">
        <v>66</v>
      </c>
      <c r="J25" s="55">
        <v>82.5</v>
      </c>
      <c r="K25" s="63">
        <v>58900</v>
      </c>
      <c r="L25" s="63">
        <v>15</v>
      </c>
      <c r="M25" s="63"/>
      <c r="N25" s="63">
        <v>9000</v>
      </c>
      <c r="O25" s="63">
        <v>29950</v>
      </c>
      <c r="P25" s="63">
        <v>11330</v>
      </c>
      <c r="Q25" s="63">
        <v>39100</v>
      </c>
      <c r="R25" s="27">
        <f t="shared" si="1"/>
        <v>148280</v>
      </c>
      <c r="S25" s="96">
        <f t="shared" si="2"/>
        <v>7425</v>
      </c>
      <c r="T25" s="96">
        <f t="shared" si="3"/>
        <v>24708.75</v>
      </c>
      <c r="U25" s="29">
        <f t="shared" si="4"/>
        <v>9347.25</v>
      </c>
      <c r="V25" s="29">
        <f t="shared" si="5"/>
        <v>32257.5</v>
      </c>
      <c r="W25" s="29"/>
    </row>
    <row r="26" spans="1:23" x14ac:dyDescent="0.25">
      <c r="A26" s="21">
        <v>24</v>
      </c>
      <c r="B26" s="67" t="s">
        <v>546</v>
      </c>
      <c r="C26" s="23"/>
      <c r="D26" s="23"/>
      <c r="E26" s="23"/>
      <c r="F26" s="23"/>
      <c r="G26" s="23"/>
      <c r="H26" s="24"/>
      <c r="I26" s="23">
        <v>66</v>
      </c>
      <c r="J26" s="55">
        <v>82.5</v>
      </c>
      <c r="K26" s="63">
        <v>0</v>
      </c>
      <c r="L26" s="63">
        <v>2</v>
      </c>
      <c r="M26" s="63"/>
      <c r="N26" s="63"/>
      <c r="O26" s="63"/>
      <c r="P26" s="63"/>
      <c r="Q26" s="63"/>
      <c r="R26" s="27">
        <f t="shared" si="1"/>
        <v>0</v>
      </c>
      <c r="S26" s="96">
        <f t="shared" si="2"/>
        <v>0</v>
      </c>
      <c r="T26" s="96">
        <f t="shared" si="3"/>
        <v>0</v>
      </c>
      <c r="U26" s="29">
        <f t="shared" si="4"/>
        <v>0</v>
      </c>
      <c r="V26" s="29">
        <f t="shared" si="5"/>
        <v>0</v>
      </c>
      <c r="W26" s="29"/>
    </row>
    <row r="27" spans="1:23" x14ac:dyDescent="0.25">
      <c r="A27" s="21"/>
      <c r="B27" s="22" t="s">
        <v>89</v>
      </c>
      <c r="C27" s="23">
        <v>4</v>
      </c>
      <c r="D27" s="23">
        <v>1</v>
      </c>
      <c r="E27" s="23">
        <v>2</v>
      </c>
      <c r="F27" s="23">
        <v>2</v>
      </c>
      <c r="G27" s="23">
        <v>5</v>
      </c>
      <c r="H27" s="24">
        <v>14</v>
      </c>
      <c r="I27" s="23"/>
      <c r="J27" s="25"/>
      <c r="K27" s="63"/>
      <c r="L27" s="63"/>
      <c r="M27" s="63"/>
      <c r="N27" s="63"/>
      <c r="O27" s="63"/>
      <c r="P27" s="63"/>
      <c r="Q27" s="63"/>
      <c r="R27" s="27">
        <f t="shared" si="1"/>
        <v>0</v>
      </c>
      <c r="S27" s="96">
        <f t="shared" si="2"/>
        <v>0</v>
      </c>
      <c r="T27" s="96">
        <f t="shared" si="3"/>
        <v>0</v>
      </c>
      <c r="U27" s="29">
        <f t="shared" si="4"/>
        <v>0</v>
      </c>
      <c r="V27" s="29">
        <f t="shared" si="5"/>
        <v>0</v>
      </c>
      <c r="W27" s="29"/>
    </row>
    <row r="28" spans="1:23" s="74" customFormat="1" ht="15.75" x14ac:dyDescent="0.25">
      <c r="A28" s="22"/>
      <c r="B28" s="22" t="s">
        <v>318</v>
      </c>
      <c r="C28" s="68">
        <v>16</v>
      </c>
      <c r="D28" s="68">
        <v>16</v>
      </c>
      <c r="E28" s="68">
        <v>16</v>
      </c>
      <c r="F28" s="68">
        <v>16</v>
      </c>
      <c r="G28" s="68">
        <v>16</v>
      </c>
      <c r="H28" s="68">
        <v>80</v>
      </c>
      <c r="I28" s="68"/>
      <c r="J28" s="55">
        <f t="shared" ref="J28" si="6">I28/80*100</f>
        <v>0</v>
      </c>
      <c r="K28" s="98"/>
      <c r="L28" s="98"/>
      <c r="M28" s="98"/>
      <c r="N28" s="98">
        <f>SUM(N3:N27)</f>
        <v>399775</v>
      </c>
      <c r="O28" s="98">
        <f t="shared" ref="O28:Q28" si="7">SUM(O3:O27)</f>
        <v>758650</v>
      </c>
      <c r="P28" s="98">
        <f t="shared" si="7"/>
        <v>34790</v>
      </c>
      <c r="Q28" s="98">
        <f t="shared" si="7"/>
        <v>676725</v>
      </c>
      <c r="R28" s="98">
        <f>SUM(R3:R27)</f>
        <v>2946430</v>
      </c>
      <c r="S28" s="146">
        <f>SUM(S3:S27)</f>
        <v>277496.875</v>
      </c>
      <c r="T28" s="146">
        <f>SUM(T3:T27)</f>
        <v>422791.25</v>
      </c>
      <c r="U28" s="147">
        <f>SUM(U3:U27)</f>
        <v>28398.5</v>
      </c>
      <c r="V28" s="147">
        <f>SUM(V3:V27)</f>
        <v>389635.03749999998</v>
      </c>
      <c r="W28" s="73"/>
    </row>
    <row r="30" spans="1:23" x14ac:dyDescent="0.25">
      <c r="B30" t="s">
        <v>608</v>
      </c>
      <c r="S30" s="97">
        <f>S28+T28+U28+V28</f>
        <v>1118321.6625000001</v>
      </c>
    </row>
    <row r="31" spans="1:23" x14ac:dyDescent="0.25">
      <c r="B31" t="s">
        <v>580</v>
      </c>
    </row>
    <row r="32" spans="1:23" x14ac:dyDescent="0.25">
      <c r="B32" t="s">
        <v>609</v>
      </c>
    </row>
  </sheetData>
  <mergeCells count="3">
    <mergeCell ref="S1:W1"/>
    <mergeCell ref="K1:R1"/>
    <mergeCell ref="C1:G1"/>
  </mergeCells>
  <pageMargins left="0.7" right="0.7" top="0.75" bottom="0.75" header="0.3" footer="0.3"/>
  <pageSetup paperSize="9" scale="7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8"/>
  <sheetViews>
    <sheetView workbookViewId="0">
      <selection activeCell="R4" sqref="R4:R6"/>
    </sheetView>
  </sheetViews>
  <sheetFormatPr defaultRowHeight="15" x14ac:dyDescent="0.25"/>
  <cols>
    <col min="1" max="1" width="2.7109375" style="126" customWidth="1"/>
    <col min="2" max="2" width="13.7109375" style="120" bestFit="1" customWidth="1"/>
    <col min="3" max="3" width="5.7109375" customWidth="1"/>
    <col min="4" max="4" width="19.5703125" bestFit="1" customWidth="1"/>
    <col min="5" max="5" width="12.85546875" customWidth="1"/>
    <col min="6" max="6" width="7.5703125" bestFit="1" customWidth="1"/>
    <col min="7" max="7" width="9.7109375" bestFit="1" customWidth="1"/>
    <col min="8" max="8" width="8" bestFit="1" customWidth="1"/>
    <col min="9" max="10" width="9" bestFit="1" customWidth="1"/>
    <col min="11" max="11" width="8.42578125" bestFit="1" customWidth="1"/>
    <col min="12" max="12" width="9.5703125" bestFit="1" customWidth="1"/>
    <col min="13" max="13" width="12" customWidth="1"/>
    <col min="15" max="15" width="12" bestFit="1" customWidth="1"/>
  </cols>
  <sheetData>
    <row r="1" spans="1:20" x14ac:dyDescent="0.25">
      <c r="C1" s="167" t="s">
        <v>538</v>
      </c>
      <c r="D1" s="167"/>
      <c r="E1" s="167"/>
      <c r="F1" s="167"/>
      <c r="G1" s="167"/>
      <c r="K1" s="166" t="s">
        <v>537</v>
      </c>
      <c r="L1" s="166"/>
      <c r="M1" s="166"/>
      <c r="N1" s="166"/>
      <c r="O1" s="166"/>
      <c r="P1" s="166"/>
      <c r="Q1" s="166"/>
      <c r="R1" s="166"/>
    </row>
    <row r="2" spans="1:20" ht="60" x14ac:dyDescent="0.25">
      <c r="A2" s="32" t="s">
        <v>315</v>
      </c>
      <c r="B2" s="59" t="s">
        <v>12</v>
      </c>
      <c r="C2" s="60" t="s">
        <v>18</v>
      </c>
      <c r="D2" s="60" t="s">
        <v>101</v>
      </c>
      <c r="E2" s="60" t="s">
        <v>165</v>
      </c>
      <c r="F2" s="60" t="s">
        <v>210</v>
      </c>
      <c r="G2" s="60" t="s">
        <v>263</v>
      </c>
      <c r="H2" s="106" t="s">
        <v>316</v>
      </c>
      <c r="I2" s="52" t="s">
        <v>536</v>
      </c>
      <c r="J2" s="65" t="s">
        <v>317</v>
      </c>
      <c r="K2" s="57" t="s">
        <v>328</v>
      </c>
      <c r="L2" s="57" t="s">
        <v>569</v>
      </c>
      <c r="M2" s="57" t="s">
        <v>568</v>
      </c>
      <c r="N2" s="57" t="s">
        <v>330</v>
      </c>
      <c r="O2" s="57" t="s">
        <v>331</v>
      </c>
      <c r="P2" s="57" t="s">
        <v>547</v>
      </c>
      <c r="Q2" s="57" t="s">
        <v>332</v>
      </c>
      <c r="R2" s="57" t="s">
        <v>535</v>
      </c>
      <c r="S2" s="118" t="s">
        <v>578</v>
      </c>
      <c r="T2" s="118" t="s">
        <v>579</v>
      </c>
    </row>
    <row r="3" spans="1:20" x14ac:dyDescent="0.25">
      <c r="A3" s="21">
        <v>1</v>
      </c>
      <c r="B3" s="121" t="s">
        <v>22</v>
      </c>
      <c r="C3" s="23">
        <v>2</v>
      </c>
      <c r="D3" s="23"/>
      <c r="E3" s="23">
        <v>1</v>
      </c>
      <c r="F3" s="23"/>
      <c r="G3" s="23"/>
      <c r="H3" s="105">
        <v>3</v>
      </c>
      <c r="I3" s="23">
        <f>H3</f>
        <v>3</v>
      </c>
      <c r="J3" s="55">
        <v>3.75</v>
      </c>
      <c r="K3" s="27">
        <v>0</v>
      </c>
      <c r="L3" s="27"/>
      <c r="M3" s="27"/>
      <c r="N3" s="27"/>
      <c r="O3" s="27"/>
      <c r="P3" s="27"/>
      <c r="Q3" s="27"/>
      <c r="R3" s="27">
        <f>Q3+P3+O3+N3+K3</f>
        <v>0</v>
      </c>
      <c r="S3" s="29">
        <f>R3/80</f>
        <v>0</v>
      </c>
      <c r="T3" s="29">
        <f>R3/70</f>
        <v>0</v>
      </c>
    </row>
    <row r="4" spans="1:20" x14ac:dyDescent="0.25">
      <c r="A4" s="21">
        <v>2</v>
      </c>
      <c r="B4" s="121" t="s">
        <v>173</v>
      </c>
      <c r="C4" s="23"/>
      <c r="D4" s="23"/>
      <c r="E4" s="23">
        <v>1</v>
      </c>
      <c r="F4" s="23"/>
      <c r="G4" s="23"/>
      <c r="H4" s="105">
        <v>1</v>
      </c>
      <c r="I4" s="23">
        <f t="shared" ref="I4:I18" si="0">I3+H4</f>
        <v>4</v>
      </c>
      <c r="J4" s="55">
        <v>5</v>
      </c>
      <c r="K4" s="27">
        <v>33020</v>
      </c>
      <c r="L4" s="27"/>
      <c r="M4" s="27"/>
      <c r="N4" s="27"/>
      <c r="O4" s="38">
        <v>30000</v>
      </c>
      <c r="P4" s="38"/>
      <c r="Q4" s="38">
        <v>27040</v>
      </c>
      <c r="R4" s="27">
        <f t="shared" ref="R4:R27" si="1">Q4+P4+O4+N4+K4</f>
        <v>90060</v>
      </c>
      <c r="S4" s="29">
        <f t="shared" ref="S4:S27" si="2">R4/80</f>
        <v>1125.75</v>
      </c>
      <c r="T4" s="29">
        <f t="shared" ref="T4:T27" si="3">R4/70</f>
        <v>1286.5714285714287</v>
      </c>
    </row>
    <row r="5" spans="1:20" x14ac:dyDescent="0.25">
      <c r="A5" s="21">
        <v>3</v>
      </c>
      <c r="B5" s="121" t="s">
        <v>64</v>
      </c>
      <c r="C5" s="23">
        <v>2</v>
      </c>
      <c r="D5" s="23">
        <v>3</v>
      </c>
      <c r="E5" s="23"/>
      <c r="F5" s="23"/>
      <c r="G5" s="23"/>
      <c r="H5" s="105">
        <v>5</v>
      </c>
      <c r="I5" s="23">
        <f t="shared" si="0"/>
        <v>9</v>
      </c>
      <c r="J5" s="55">
        <v>11.25</v>
      </c>
      <c r="K5" s="27">
        <v>33950</v>
      </c>
      <c r="L5" s="27"/>
      <c r="M5" s="27"/>
      <c r="N5" s="27"/>
      <c r="O5" s="38">
        <v>30000</v>
      </c>
      <c r="P5" s="38"/>
      <c r="Q5" s="38">
        <v>27048</v>
      </c>
      <c r="R5" s="27">
        <f t="shared" si="1"/>
        <v>90998</v>
      </c>
      <c r="S5" s="29">
        <f t="shared" si="2"/>
        <v>1137.4749999999999</v>
      </c>
      <c r="T5" s="29">
        <f t="shared" si="3"/>
        <v>1299.9714285714285</v>
      </c>
    </row>
    <row r="6" spans="1:20" x14ac:dyDescent="0.25">
      <c r="A6" s="21">
        <v>4</v>
      </c>
      <c r="B6" s="121" t="s">
        <v>47</v>
      </c>
      <c r="C6" s="23">
        <v>2</v>
      </c>
      <c r="D6" s="23">
        <v>1</v>
      </c>
      <c r="E6" s="23"/>
      <c r="F6" s="23">
        <v>4</v>
      </c>
      <c r="G6" s="23">
        <v>1</v>
      </c>
      <c r="H6" s="105">
        <v>8</v>
      </c>
      <c r="I6" s="23">
        <f t="shared" si="0"/>
        <v>17</v>
      </c>
      <c r="J6" s="55">
        <v>21.25</v>
      </c>
      <c r="K6" s="27">
        <v>23800</v>
      </c>
      <c r="L6" s="27"/>
      <c r="M6" s="27">
        <v>60</v>
      </c>
      <c r="N6" s="91">
        <v>24000</v>
      </c>
      <c r="O6" s="38">
        <v>30000</v>
      </c>
      <c r="P6" s="38"/>
      <c r="Q6" s="38">
        <v>26260</v>
      </c>
      <c r="R6" s="27">
        <f t="shared" si="1"/>
        <v>104060</v>
      </c>
      <c r="S6" s="29">
        <f t="shared" si="2"/>
        <v>1300.75</v>
      </c>
      <c r="T6" s="29">
        <f t="shared" si="3"/>
        <v>1486.5714285714287</v>
      </c>
    </row>
    <row r="7" spans="1:20" x14ac:dyDescent="0.25">
      <c r="A7" s="21">
        <v>5</v>
      </c>
      <c r="B7" s="121" t="s">
        <v>110</v>
      </c>
      <c r="C7" s="23"/>
      <c r="D7" s="23">
        <v>1</v>
      </c>
      <c r="E7" s="23">
        <v>3</v>
      </c>
      <c r="F7" s="23"/>
      <c r="G7" s="23">
        <v>1</v>
      </c>
      <c r="H7" s="105">
        <v>5</v>
      </c>
      <c r="I7" s="23">
        <f t="shared" si="0"/>
        <v>22</v>
      </c>
      <c r="J7" s="55">
        <v>27.500000000000004</v>
      </c>
      <c r="K7" s="63">
        <v>21850</v>
      </c>
      <c r="L7" s="63"/>
      <c r="M7" s="63"/>
      <c r="N7" s="92"/>
      <c r="O7" s="38">
        <v>30000</v>
      </c>
      <c r="P7" s="38"/>
      <c r="Q7" s="38">
        <v>27174</v>
      </c>
      <c r="R7" s="27">
        <f t="shared" si="1"/>
        <v>79024</v>
      </c>
      <c r="S7" s="29">
        <f t="shared" si="2"/>
        <v>987.8</v>
      </c>
      <c r="T7" s="29">
        <f t="shared" si="3"/>
        <v>1128.9142857142858</v>
      </c>
    </row>
    <row r="8" spans="1:20" x14ac:dyDescent="0.25">
      <c r="A8" s="21">
        <v>6</v>
      </c>
      <c r="B8" s="121" t="s">
        <v>116</v>
      </c>
      <c r="C8" s="23"/>
      <c r="D8" s="23">
        <v>1</v>
      </c>
      <c r="E8" s="23">
        <v>2</v>
      </c>
      <c r="F8" s="23">
        <v>2</v>
      </c>
      <c r="G8" s="23">
        <v>1</v>
      </c>
      <c r="H8" s="105">
        <v>6</v>
      </c>
      <c r="I8" s="23">
        <f t="shared" si="0"/>
        <v>28</v>
      </c>
      <c r="J8" s="55">
        <v>35</v>
      </c>
      <c r="K8" s="63">
        <v>21640</v>
      </c>
      <c r="L8" s="63"/>
      <c r="M8" s="63"/>
      <c r="N8" s="92"/>
      <c r="O8" s="38">
        <v>30000</v>
      </c>
      <c r="P8" s="38"/>
      <c r="Q8" s="38">
        <v>27300</v>
      </c>
      <c r="R8" s="27">
        <f t="shared" si="1"/>
        <v>78940</v>
      </c>
      <c r="S8" s="29">
        <f t="shared" si="2"/>
        <v>986.75</v>
      </c>
      <c r="T8" s="29">
        <f t="shared" si="3"/>
        <v>1127.7142857142858</v>
      </c>
    </row>
    <row r="9" spans="1:20" x14ac:dyDescent="0.25">
      <c r="A9" s="21">
        <v>7</v>
      </c>
      <c r="B9" s="121" t="s">
        <v>39</v>
      </c>
      <c r="C9" s="23">
        <v>1</v>
      </c>
      <c r="D9" s="23"/>
      <c r="E9" s="23">
        <v>1</v>
      </c>
      <c r="F9" s="23">
        <v>1</v>
      </c>
      <c r="G9" s="23"/>
      <c r="H9" s="105">
        <v>3</v>
      </c>
      <c r="I9" s="23">
        <f t="shared" si="0"/>
        <v>31</v>
      </c>
      <c r="J9" s="55">
        <v>38.75</v>
      </c>
      <c r="K9" s="63"/>
      <c r="L9" s="63"/>
      <c r="M9" s="63">
        <v>30</v>
      </c>
      <c r="N9" s="92">
        <v>12000</v>
      </c>
      <c r="O9" s="38">
        <v>30000</v>
      </c>
      <c r="P9" s="38"/>
      <c r="Q9" s="38">
        <v>27300</v>
      </c>
      <c r="R9" s="27">
        <f t="shared" si="1"/>
        <v>69300</v>
      </c>
      <c r="S9" s="29">
        <f t="shared" si="2"/>
        <v>866.25</v>
      </c>
      <c r="T9" s="29">
        <f t="shared" si="3"/>
        <v>990</v>
      </c>
    </row>
    <row r="10" spans="1:20" x14ac:dyDescent="0.25">
      <c r="A10" s="21">
        <v>8</v>
      </c>
      <c r="B10" s="121" t="s">
        <v>269</v>
      </c>
      <c r="C10" s="23"/>
      <c r="D10" s="23"/>
      <c r="E10" s="23"/>
      <c r="F10" s="23"/>
      <c r="G10" s="23">
        <v>1</v>
      </c>
      <c r="H10" s="105">
        <v>1</v>
      </c>
      <c r="I10" s="23">
        <f t="shared" si="0"/>
        <v>32</v>
      </c>
      <c r="J10" s="55">
        <v>40</v>
      </c>
      <c r="K10" s="63">
        <v>50610</v>
      </c>
      <c r="L10" s="63">
        <v>14</v>
      </c>
      <c r="M10" s="63">
        <v>25</v>
      </c>
      <c r="N10" s="92">
        <v>12500</v>
      </c>
      <c r="O10" s="38">
        <v>30000</v>
      </c>
      <c r="P10" s="38"/>
      <c r="Q10" s="38">
        <v>27300</v>
      </c>
      <c r="R10" s="27">
        <f t="shared" si="1"/>
        <v>120410</v>
      </c>
      <c r="S10" s="29">
        <f t="shared" si="2"/>
        <v>1505.125</v>
      </c>
      <c r="T10" s="29">
        <f t="shared" si="3"/>
        <v>1720.1428571428571</v>
      </c>
    </row>
    <row r="11" spans="1:20" x14ac:dyDescent="0.25">
      <c r="A11" s="21">
        <v>9</v>
      </c>
      <c r="B11" s="122" t="s">
        <v>539</v>
      </c>
      <c r="C11" s="23"/>
      <c r="D11" s="23"/>
      <c r="E11" s="23"/>
      <c r="F11" s="23"/>
      <c r="G11" s="23"/>
      <c r="H11" s="105"/>
      <c r="I11" s="23">
        <v>32</v>
      </c>
      <c r="J11" s="55">
        <v>40</v>
      </c>
      <c r="K11" s="63">
        <v>22300</v>
      </c>
      <c r="L11" s="63">
        <v>15</v>
      </c>
      <c r="M11" s="63">
        <v>14</v>
      </c>
      <c r="N11" s="92">
        <v>7000</v>
      </c>
      <c r="O11" s="38">
        <v>39000</v>
      </c>
      <c r="P11" s="38"/>
      <c r="Q11" s="38">
        <v>27300</v>
      </c>
      <c r="R11" s="27">
        <f t="shared" si="1"/>
        <v>95600</v>
      </c>
      <c r="S11" s="29">
        <f t="shared" si="2"/>
        <v>1195</v>
      </c>
      <c r="T11" s="29">
        <f t="shared" si="3"/>
        <v>1365.7142857142858</v>
      </c>
    </row>
    <row r="12" spans="1:20" x14ac:dyDescent="0.25">
      <c r="A12" s="21">
        <v>10</v>
      </c>
      <c r="B12" s="121" t="s">
        <v>160</v>
      </c>
      <c r="C12" s="23"/>
      <c r="D12" s="23">
        <v>1</v>
      </c>
      <c r="E12" s="23"/>
      <c r="F12" s="23"/>
      <c r="G12" s="23"/>
      <c r="H12" s="105">
        <v>1</v>
      </c>
      <c r="I12" s="23">
        <f>I10+H12</f>
        <v>33</v>
      </c>
      <c r="J12" s="55">
        <v>41.25</v>
      </c>
      <c r="K12" s="63">
        <v>9250</v>
      </c>
      <c r="L12" s="63">
        <v>18</v>
      </c>
      <c r="M12" s="63">
        <v>15</v>
      </c>
      <c r="N12" s="92">
        <v>7500</v>
      </c>
      <c r="O12" s="38">
        <v>39000</v>
      </c>
      <c r="P12" s="38"/>
      <c r="Q12" s="38">
        <v>27300</v>
      </c>
      <c r="R12" s="27">
        <f t="shared" si="1"/>
        <v>83050</v>
      </c>
      <c r="S12" s="29">
        <f t="shared" si="2"/>
        <v>1038.125</v>
      </c>
      <c r="T12" s="29">
        <f t="shared" si="3"/>
        <v>1186.4285714285713</v>
      </c>
    </row>
    <row r="13" spans="1:20" x14ac:dyDescent="0.25">
      <c r="A13" s="21">
        <v>11</v>
      </c>
      <c r="B13" s="121" t="s">
        <v>285</v>
      </c>
      <c r="C13" s="23"/>
      <c r="D13" s="23"/>
      <c r="E13" s="23"/>
      <c r="F13" s="23"/>
      <c r="G13" s="23">
        <v>1</v>
      </c>
      <c r="H13" s="105">
        <v>1</v>
      </c>
      <c r="I13" s="23">
        <f t="shared" si="0"/>
        <v>34</v>
      </c>
      <c r="J13" s="55">
        <v>42.5</v>
      </c>
      <c r="K13" s="63">
        <v>8400</v>
      </c>
      <c r="L13" s="63"/>
      <c r="M13" s="63">
        <v>18</v>
      </c>
      <c r="N13" s="92">
        <v>9000</v>
      </c>
      <c r="O13" s="38">
        <v>39000</v>
      </c>
      <c r="P13" s="38"/>
      <c r="Q13" s="38">
        <v>27300</v>
      </c>
      <c r="R13" s="27">
        <f t="shared" si="1"/>
        <v>83700</v>
      </c>
      <c r="S13" s="29">
        <f t="shared" si="2"/>
        <v>1046.25</v>
      </c>
      <c r="T13" s="29">
        <f t="shared" si="3"/>
        <v>1195.7142857142858</v>
      </c>
    </row>
    <row r="14" spans="1:20" x14ac:dyDescent="0.25">
      <c r="A14" s="21">
        <v>12</v>
      </c>
      <c r="B14" s="123" t="s">
        <v>540</v>
      </c>
      <c r="C14" s="23"/>
      <c r="D14" s="23"/>
      <c r="E14" s="23"/>
      <c r="F14" s="23"/>
      <c r="G14" s="23"/>
      <c r="H14" s="105"/>
      <c r="I14" s="23">
        <v>34</v>
      </c>
      <c r="J14" s="55">
        <v>42.5</v>
      </c>
      <c r="K14" s="63">
        <v>5310</v>
      </c>
      <c r="L14" s="63"/>
      <c r="M14" s="63"/>
      <c r="N14" s="92"/>
      <c r="O14" s="38">
        <v>39000</v>
      </c>
      <c r="P14" s="38"/>
      <c r="Q14" s="38">
        <v>27300</v>
      </c>
      <c r="R14" s="27">
        <f t="shared" si="1"/>
        <v>71610</v>
      </c>
      <c r="S14" s="29">
        <f t="shared" si="2"/>
        <v>895.125</v>
      </c>
      <c r="T14" s="29">
        <f t="shared" si="3"/>
        <v>1023</v>
      </c>
    </row>
    <row r="15" spans="1:20" x14ac:dyDescent="0.25">
      <c r="A15" s="21">
        <v>13</v>
      </c>
      <c r="B15" s="121" t="s">
        <v>31</v>
      </c>
      <c r="C15" s="23">
        <v>3</v>
      </c>
      <c r="D15" s="23">
        <v>3</v>
      </c>
      <c r="E15" s="23">
        <v>4</v>
      </c>
      <c r="F15" s="23">
        <v>4</v>
      </c>
      <c r="G15" s="23">
        <v>4</v>
      </c>
      <c r="H15" s="105">
        <v>18</v>
      </c>
      <c r="I15" s="23">
        <f>I13+H15</f>
        <v>52</v>
      </c>
      <c r="J15" s="55">
        <v>65</v>
      </c>
      <c r="K15" s="63">
        <v>47110</v>
      </c>
      <c r="L15" s="63">
        <v>69</v>
      </c>
      <c r="M15" s="63">
        <f>16+25+(18525/500)</f>
        <v>78.05</v>
      </c>
      <c r="N15" s="92">
        <f>8000+12500+18525</f>
        <v>39025</v>
      </c>
      <c r="O15" s="38">
        <v>39000</v>
      </c>
      <c r="P15" s="38"/>
      <c r="Q15" s="38">
        <v>27300</v>
      </c>
      <c r="R15" s="27">
        <f t="shared" si="1"/>
        <v>152435</v>
      </c>
      <c r="S15" s="29">
        <f t="shared" si="2"/>
        <v>1905.4375</v>
      </c>
      <c r="T15" s="29">
        <f t="shared" si="3"/>
        <v>2177.6428571428573</v>
      </c>
    </row>
    <row r="16" spans="1:20" x14ac:dyDescent="0.25">
      <c r="A16" s="21">
        <v>14</v>
      </c>
      <c r="B16" s="121" t="s">
        <v>58</v>
      </c>
      <c r="C16" s="23">
        <v>1</v>
      </c>
      <c r="D16" s="23">
        <v>2</v>
      </c>
      <c r="E16" s="23"/>
      <c r="F16" s="23">
        <v>3</v>
      </c>
      <c r="G16" s="23">
        <v>1</v>
      </c>
      <c r="H16" s="105">
        <v>7</v>
      </c>
      <c r="I16" s="23">
        <f t="shared" si="0"/>
        <v>59</v>
      </c>
      <c r="J16" s="55">
        <v>73.75</v>
      </c>
      <c r="K16" s="63">
        <v>11250</v>
      </c>
      <c r="L16" s="63">
        <f>27+49</f>
        <v>76</v>
      </c>
      <c r="M16" s="63">
        <v>46</v>
      </c>
      <c r="N16" s="93">
        <v>21850</v>
      </c>
      <c r="O16" s="38">
        <v>37000</v>
      </c>
      <c r="P16" s="38"/>
      <c r="Q16" s="38">
        <v>28210</v>
      </c>
      <c r="R16" s="27">
        <f t="shared" si="1"/>
        <v>98310</v>
      </c>
      <c r="S16" s="29">
        <f t="shared" si="2"/>
        <v>1228.875</v>
      </c>
      <c r="T16" s="29">
        <f t="shared" si="3"/>
        <v>1404.4285714285713</v>
      </c>
    </row>
    <row r="17" spans="1:20" x14ac:dyDescent="0.25">
      <c r="A17" s="21">
        <v>15</v>
      </c>
      <c r="B17" s="121" t="s">
        <v>142</v>
      </c>
      <c r="C17" s="23"/>
      <c r="D17" s="23">
        <v>1</v>
      </c>
      <c r="E17" s="23">
        <v>1</v>
      </c>
      <c r="F17" s="23"/>
      <c r="G17" s="23"/>
      <c r="H17" s="105">
        <v>2</v>
      </c>
      <c r="I17" s="23">
        <f t="shared" si="0"/>
        <v>61</v>
      </c>
      <c r="J17" s="55">
        <v>76.25</v>
      </c>
      <c r="K17" s="63">
        <v>14080</v>
      </c>
      <c r="L17" s="63"/>
      <c r="M17" s="63"/>
      <c r="N17" s="93"/>
      <c r="O17" s="38">
        <v>37000</v>
      </c>
      <c r="P17" s="38"/>
      <c r="Q17" s="38">
        <v>30193</v>
      </c>
      <c r="R17" s="27">
        <f t="shared" si="1"/>
        <v>81273</v>
      </c>
      <c r="S17" s="29">
        <f t="shared" si="2"/>
        <v>1015.9125</v>
      </c>
      <c r="T17" s="29">
        <f t="shared" si="3"/>
        <v>1161.0428571428572</v>
      </c>
    </row>
    <row r="18" spans="1:20" x14ac:dyDescent="0.25">
      <c r="A18" s="21">
        <v>16</v>
      </c>
      <c r="B18" s="121" t="s">
        <v>305</v>
      </c>
      <c r="C18" s="23"/>
      <c r="D18" s="23"/>
      <c r="E18" s="23"/>
      <c r="F18" s="23"/>
      <c r="G18" s="23">
        <v>1</v>
      </c>
      <c r="H18" s="105">
        <v>1</v>
      </c>
      <c r="I18" s="23">
        <f t="shared" si="0"/>
        <v>62</v>
      </c>
      <c r="J18" s="55">
        <v>77.5</v>
      </c>
      <c r="K18" s="63">
        <v>22840</v>
      </c>
      <c r="L18" s="63">
        <v>119</v>
      </c>
      <c r="M18" s="63">
        <f>24+25+27+24</f>
        <v>100</v>
      </c>
      <c r="N18" s="93">
        <f>12000+12500+13500+11400</f>
        <v>49400</v>
      </c>
      <c r="O18" s="38">
        <v>37000</v>
      </c>
      <c r="P18" s="38"/>
      <c r="Q18" s="38">
        <v>34000</v>
      </c>
      <c r="R18" s="27">
        <f t="shared" si="1"/>
        <v>143240</v>
      </c>
      <c r="S18" s="29">
        <f t="shared" si="2"/>
        <v>1790.5</v>
      </c>
      <c r="T18" s="29">
        <f t="shared" si="3"/>
        <v>2046.2857142857142</v>
      </c>
    </row>
    <row r="19" spans="1:20" x14ac:dyDescent="0.25">
      <c r="A19" s="21">
        <v>17</v>
      </c>
      <c r="B19" s="123" t="s">
        <v>541</v>
      </c>
      <c r="C19" s="23"/>
      <c r="D19" s="23"/>
      <c r="E19" s="23"/>
      <c r="F19" s="23"/>
      <c r="G19" s="23"/>
      <c r="H19" s="105"/>
      <c r="I19" s="23">
        <v>62</v>
      </c>
      <c r="J19" s="55">
        <v>77.5</v>
      </c>
      <c r="K19" s="63">
        <v>423660</v>
      </c>
      <c r="L19" s="63">
        <v>49</v>
      </c>
      <c r="M19" s="63"/>
      <c r="N19" s="93">
        <v>49500</v>
      </c>
      <c r="O19" s="38">
        <v>37000</v>
      </c>
      <c r="P19" s="38"/>
      <c r="Q19" s="38">
        <v>34000</v>
      </c>
      <c r="R19" s="27">
        <f t="shared" si="1"/>
        <v>544160</v>
      </c>
      <c r="S19" s="29">
        <f t="shared" si="2"/>
        <v>6802</v>
      </c>
      <c r="T19" s="29">
        <f t="shared" si="3"/>
        <v>7773.7142857142853</v>
      </c>
    </row>
    <row r="20" spans="1:20" x14ac:dyDescent="0.25">
      <c r="A20" s="21">
        <v>18</v>
      </c>
      <c r="B20" s="121" t="s">
        <v>76</v>
      </c>
      <c r="C20" s="23">
        <v>1</v>
      </c>
      <c r="D20" s="23">
        <v>1</v>
      </c>
      <c r="E20" s="23"/>
      <c r="F20" s="23"/>
      <c r="G20" s="23"/>
      <c r="H20" s="105">
        <v>2</v>
      </c>
      <c r="I20" s="23">
        <f>I18+H20</f>
        <v>64</v>
      </c>
      <c r="J20" s="55">
        <v>80</v>
      </c>
      <c r="K20" s="63">
        <v>67950</v>
      </c>
      <c r="L20" s="63">
        <v>78</v>
      </c>
      <c r="M20" s="63"/>
      <c r="N20" s="93">
        <v>24500</v>
      </c>
      <c r="O20" s="38">
        <v>37000</v>
      </c>
      <c r="P20" s="38"/>
      <c r="Q20" s="38">
        <v>34000</v>
      </c>
      <c r="R20" s="27">
        <f t="shared" si="1"/>
        <v>163450</v>
      </c>
      <c r="S20" s="29">
        <f t="shared" si="2"/>
        <v>2043.125</v>
      </c>
      <c r="T20" s="29">
        <f t="shared" si="3"/>
        <v>2335</v>
      </c>
    </row>
    <row r="21" spans="1:20" x14ac:dyDescent="0.25">
      <c r="A21" s="21">
        <v>19</v>
      </c>
      <c r="B21" s="123" t="s">
        <v>542</v>
      </c>
      <c r="C21" s="23"/>
      <c r="D21" s="23"/>
      <c r="E21" s="23"/>
      <c r="F21" s="23"/>
      <c r="G21" s="23"/>
      <c r="H21" s="105"/>
      <c r="I21" s="23">
        <v>64</v>
      </c>
      <c r="J21" s="55">
        <v>80</v>
      </c>
      <c r="K21" s="63">
        <v>48170</v>
      </c>
      <c r="L21" s="63">
        <v>7</v>
      </c>
      <c r="M21" s="63"/>
      <c r="N21" s="93">
        <v>25000</v>
      </c>
      <c r="O21" s="38">
        <v>37000</v>
      </c>
      <c r="P21" s="38"/>
      <c r="Q21" s="38">
        <v>34000</v>
      </c>
      <c r="R21" s="27">
        <f t="shared" si="1"/>
        <v>144170</v>
      </c>
      <c r="S21" s="29">
        <f t="shared" si="2"/>
        <v>1802.125</v>
      </c>
      <c r="T21" s="29">
        <f t="shared" si="3"/>
        <v>2059.5714285714284</v>
      </c>
    </row>
    <row r="22" spans="1:20" x14ac:dyDescent="0.25">
      <c r="A22" s="21">
        <v>20</v>
      </c>
      <c r="B22" s="123" t="s">
        <v>543</v>
      </c>
      <c r="C22" s="23"/>
      <c r="D22" s="23"/>
      <c r="E22" s="23"/>
      <c r="F22" s="23"/>
      <c r="G22" s="23"/>
      <c r="H22" s="105"/>
      <c r="I22" s="23">
        <v>64</v>
      </c>
      <c r="J22" s="55">
        <v>80</v>
      </c>
      <c r="K22" s="63">
        <v>52510</v>
      </c>
      <c r="L22" s="63">
        <v>6</v>
      </c>
      <c r="M22" s="63">
        <f>9+39+49+50</f>
        <v>147</v>
      </c>
      <c r="N22" s="93">
        <f>4500+19500+24500+25000</f>
        <v>73500</v>
      </c>
      <c r="O22" s="38">
        <v>37000</v>
      </c>
      <c r="P22" s="38"/>
      <c r="Q22" s="38">
        <v>39100</v>
      </c>
      <c r="R22" s="27">
        <f t="shared" si="1"/>
        <v>202110</v>
      </c>
      <c r="S22" s="29">
        <f t="shared" si="2"/>
        <v>2526.375</v>
      </c>
      <c r="T22" s="29">
        <f t="shared" si="3"/>
        <v>2887.2857142857142</v>
      </c>
    </row>
    <row r="23" spans="1:20" x14ac:dyDescent="0.25">
      <c r="A23" s="21">
        <v>21</v>
      </c>
      <c r="B23" s="123" t="s">
        <v>544</v>
      </c>
      <c r="C23" s="23"/>
      <c r="D23" s="23"/>
      <c r="E23" s="23"/>
      <c r="F23" s="23"/>
      <c r="G23" s="23"/>
      <c r="H23" s="105"/>
      <c r="I23" s="23">
        <v>64</v>
      </c>
      <c r="J23" s="55">
        <v>80</v>
      </c>
      <c r="K23" s="63">
        <v>46990</v>
      </c>
      <c r="L23" s="63">
        <v>13</v>
      </c>
      <c r="M23" s="63"/>
      <c r="N23" s="63">
        <v>25000</v>
      </c>
      <c r="O23" s="38">
        <v>30300</v>
      </c>
      <c r="P23" s="38">
        <f>8830+3300</f>
        <v>12130</v>
      </c>
      <c r="Q23" s="63">
        <v>39100</v>
      </c>
      <c r="R23" s="27">
        <f t="shared" si="1"/>
        <v>153520</v>
      </c>
      <c r="S23" s="29">
        <f t="shared" si="2"/>
        <v>1919</v>
      </c>
      <c r="T23" s="29">
        <f t="shared" si="3"/>
        <v>2193.1428571428573</v>
      </c>
    </row>
    <row r="24" spans="1:20" x14ac:dyDescent="0.25">
      <c r="A24" s="21">
        <v>22</v>
      </c>
      <c r="B24" s="121" t="s">
        <v>149</v>
      </c>
      <c r="C24" s="23"/>
      <c r="D24" s="23">
        <v>1</v>
      </c>
      <c r="E24" s="23">
        <v>1</v>
      </c>
      <c r="F24" s="23"/>
      <c r="G24" s="23"/>
      <c r="H24" s="105">
        <v>2</v>
      </c>
      <c r="I24" s="23">
        <f>I20+H24</f>
        <v>66</v>
      </c>
      <c r="J24" s="55">
        <v>82.5</v>
      </c>
      <c r="K24" s="63">
        <v>52900</v>
      </c>
      <c r="L24" s="63">
        <v>14</v>
      </c>
      <c r="M24" s="63"/>
      <c r="N24" s="63">
        <v>11000</v>
      </c>
      <c r="O24" s="63">
        <v>34400</v>
      </c>
      <c r="P24" s="63">
        <v>11330</v>
      </c>
      <c r="Q24" s="63">
        <v>39100</v>
      </c>
      <c r="R24" s="27">
        <f t="shared" si="1"/>
        <v>148730</v>
      </c>
      <c r="S24" s="29">
        <f t="shared" si="2"/>
        <v>1859.125</v>
      </c>
      <c r="T24" s="29">
        <f t="shared" si="3"/>
        <v>2124.7142857142858</v>
      </c>
    </row>
    <row r="25" spans="1:20" x14ac:dyDescent="0.25">
      <c r="A25" s="21">
        <v>23</v>
      </c>
      <c r="B25" s="123" t="s">
        <v>545</v>
      </c>
      <c r="C25" s="23"/>
      <c r="D25" s="23"/>
      <c r="E25" s="23"/>
      <c r="F25" s="23"/>
      <c r="G25" s="23"/>
      <c r="H25" s="105"/>
      <c r="I25" s="23">
        <v>66</v>
      </c>
      <c r="J25" s="55">
        <v>82.5</v>
      </c>
      <c r="K25" s="63">
        <v>58900</v>
      </c>
      <c r="L25" s="63">
        <v>15</v>
      </c>
      <c r="M25" s="63"/>
      <c r="N25" s="63">
        <v>9000</v>
      </c>
      <c r="O25" s="63">
        <v>29950</v>
      </c>
      <c r="P25" s="63">
        <v>11330</v>
      </c>
      <c r="Q25" s="63">
        <v>39100</v>
      </c>
      <c r="R25" s="27">
        <f t="shared" si="1"/>
        <v>148280</v>
      </c>
      <c r="S25" s="29">
        <f t="shared" si="2"/>
        <v>1853.5</v>
      </c>
      <c r="T25" s="29">
        <f t="shared" si="3"/>
        <v>2118.2857142857142</v>
      </c>
    </row>
    <row r="26" spans="1:20" x14ac:dyDescent="0.25">
      <c r="A26" s="21">
        <v>24</v>
      </c>
      <c r="B26" s="123" t="s">
        <v>546</v>
      </c>
      <c r="C26" s="23"/>
      <c r="D26" s="23"/>
      <c r="E26" s="23"/>
      <c r="F26" s="23"/>
      <c r="G26" s="23"/>
      <c r="H26" s="105"/>
      <c r="I26" s="23">
        <v>66</v>
      </c>
      <c r="J26" s="55">
        <v>82.5</v>
      </c>
      <c r="K26" s="63">
        <v>0</v>
      </c>
      <c r="L26" s="63">
        <v>2</v>
      </c>
      <c r="M26" s="63"/>
      <c r="N26" s="63"/>
      <c r="O26" s="63"/>
      <c r="P26" s="63"/>
      <c r="Q26" s="63"/>
      <c r="R26" s="27">
        <f t="shared" si="1"/>
        <v>0</v>
      </c>
      <c r="S26" s="29">
        <f t="shared" si="2"/>
        <v>0</v>
      </c>
      <c r="T26" s="29">
        <f t="shared" si="3"/>
        <v>0</v>
      </c>
    </row>
    <row r="27" spans="1:20" x14ac:dyDescent="0.25">
      <c r="A27" s="21"/>
      <c r="B27" s="121" t="s">
        <v>89</v>
      </c>
      <c r="C27" s="23">
        <v>4</v>
      </c>
      <c r="D27" s="23">
        <v>1</v>
      </c>
      <c r="E27" s="23">
        <v>2</v>
      </c>
      <c r="F27" s="23">
        <v>2</v>
      </c>
      <c r="G27" s="23">
        <v>5</v>
      </c>
      <c r="H27" s="105">
        <v>14</v>
      </c>
      <c r="I27" s="23"/>
      <c r="J27" s="25"/>
      <c r="K27" s="63"/>
      <c r="L27" s="63"/>
      <c r="M27" s="63"/>
      <c r="N27" s="63"/>
      <c r="O27" s="63"/>
      <c r="P27" s="63"/>
      <c r="Q27" s="63"/>
      <c r="R27" s="27">
        <f t="shared" si="1"/>
        <v>0</v>
      </c>
      <c r="S27" s="29">
        <f t="shared" si="2"/>
        <v>0</v>
      </c>
      <c r="T27" s="29">
        <f t="shared" si="3"/>
        <v>0</v>
      </c>
    </row>
    <row r="28" spans="1:20" x14ac:dyDescent="0.25">
      <c r="A28" s="22"/>
      <c r="B28" s="121" t="s">
        <v>318</v>
      </c>
      <c r="C28" s="105">
        <v>16</v>
      </c>
      <c r="D28" s="105">
        <v>16</v>
      </c>
      <c r="E28" s="105">
        <v>16</v>
      </c>
      <c r="F28" s="105">
        <v>16</v>
      </c>
      <c r="G28" s="105">
        <v>16</v>
      </c>
      <c r="H28" s="105">
        <v>80</v>
      </c>
      <c r="I28" s="105"/>
      <c r="J28" s="55">
        <f t="shared" ref="J28" si="4">I28/80*100</f>
        <v>0</v>
      </c>
      <c r="K28" s="98"/>
      <c r="L28" s="98"/>
      <c r="M28" s="98"/>
      <c r="N28" s="98">
        <f>SUM(N3:N27)</f>
        <v>399775</v>
      </c>
      <c r="O28" s="98">
        <f t="shared" ref="O28:Q28" si="5">SUM(O3:O27)</f>
        <v>758650</v>
      </c>
      <c r="P28" s="98">
        <f t="shared" si="5"/>
        <v>34790</v>
      </c>
      <c r="Q28" s="98">
        <f t="shared" si="5"/>
        <v>676725</v>
      </c>
      <c r="R28" s="98">
        <f>SUM(R3:R27)</f>
        <v>2946430</v>
      </c>
      <c r="S28" s="29"/>
      <c r="T28" s="29"/>
    </row>
    <row r="29" spans="1:20" x14ac:dyDescent="0.25">
      <c r="J29" t="s">
        <v>582</v>
      </c>
      <c r="K29">
        <f>MAX(K3:K27)</f>
        <v>423660</v>
      </c>
      <c r="N29">
        <f t="shared" ref="N29:Q29" si="6">MAX(N3:N27)</f>
        <v>73500</v>
      </c>
      <c r="O29">
        <f t="shared" si="6"/>
        <v>39000</v>
      </c>
      <c r="P29">
        <f t="shared" si="6"/>
        <v>12130</v>
      </c>
      <c r="Q29">
        <f t="shared" si="6"/>
        <v>39100</v>
      </c>
    </row>
    <row r="30" spans="1:20" x14ac:dyDescent="0.25">
      <c r="J30" t="s">
        <v>583</v>
      </c>
      <c r="K30">
        <f>AVERAGE(K3:K26)</f>
        <v>46803.913043478264</v>
      </c>
      <c r="N30">
        <f t="shared" ref="N30:Q30" si="7">AVERAGE(N3:N26)</f>
        <v>24985.9375</v>
      </c>
      <c r="O30">
        <f t="shared" si="7"/>
        <v>34484.090909090912</v>
      </c>
      <c r="P30">
        <f t="shared" si="7"/>
        <v>11596.666666666666</v>
      </c>
      <c r="Q30">
        <f t="shared" si="7"/>
        <v>30760.227272727272</v>
      </c>
    </row>
    <row r="35" spans="1:17" x14ac:dyDescent="0.25">
      <c r="B35" s="168" t="s">
        <v>580</v>
      </c>
      <c r="C35" s="168"/>
      <c r="D35" s="168"/>
      <c r="E35" s="168"/>
      <c r="F35" s="168"/>
    </row>
    <row r="36" spans="1:17" ht="45" x14ac:dyDescent="0.25">
      <c r="A36" s="127" t="s">
        <v>12</v>
      </c>
      <c r="B36" s="124" t="s">
        <v>591</v>
      </c>
      <c r="C36" s="77" t="s">
        <v>590</v>
      </c>
      <c r="D36" s="77" t="s">
        <v>165</v>
      </c>
      <c r="E36" s="77" t="s">
        <v>210</v>
      </c>
      <c r="F36" s="77" t="s">
        <v>263</v>
      </c>
      <c r="G36" s="131" t="s">
        <v>589</v>
      </c>
      <c r="H36" s="57" t="s">
        <v>330</v>
      </c>
      <c r="I36" s="57" t="s">
        <v>331</v>
      </c>
      <c r="J36" s="57" t="s">
        <v>547</v>
      </c>
      <c r="K36" s="57" t="s">
        <v>332</v>
      </c>
      <c r="L36" s="57" t="s">
        <v>581</v>
      </c>
      <c r="M36" s="57" t="s">
        <v>587</v>
      </c>
      <c r="N36" s="57" t="s">
        <v>588</v>
      </c>
      <c r="O36" s="119" t="s">
        <v>322</v>
      </c>
      <c r="P36" s="119" t="s">
        <v>585</v>
      </c>
      <c r="Q36" s="119" t="s">
        <v>586</v>
      </c>
    </row>
    <row r="37" spans="1:17" ht="24" customHeight="1" x14ac:dyDescent="0.25">
      <c r="A37" s="22" t="s">
        <v>149</v>
      </c>
      <c r="B37" s="125">
        <v>1245</v>
      </c>
      <c r="C37" s="25">
        <v>421.875</v>
      </c>
      <c r="D37" s="25">
        <v>3036.25</v>
      </c>
      <c r="E37" s="25">
        <v>4672.5</v>
      </c>
      <c r="F37" s="25">
        <v>1739.375</v>
      </c>
      <c r="G37" s="25">
        <v>32546.25</v>
      </c>
      <c r="H37" s="63">
        <v>11000</v>
      </c>
      <c r="I37" s="63">
        <v>34400</v>
      </c>
      <c r="J37" s="63">
        <v>11330</v>
      </c>
      <c r="K37" s="63">
        <v>39100</v>
      </c>
      <c r="L37" s="63">
        <v>20000</v>
      </c>
      <c r="M37" s="98">
        <v>300</v>
      </c>
      <c r="N37" s="98">
        <v>200</v>
      </c>
      <c r="O37" s="96">
        <f>SUM(B37:N37)</f>
        <v>159991.25</v>
      </c>
      <c r="P37" s="96">
        <f>O37/80</f>
        <v>1999.890625</v>
      </c>
      <c r="Q37" s="96">
        <f>O37/70</f>
        <v>2285.5892857142858</v>
      </c>
    </row>
    <row r="38" spans="1:17" x14ac:dyDescent="0.25">
      <c r="A38" s="21" t="s">
        <v>584</v>
      </c>
      <c r="B38" s="130"/>
      <c r="C38" s="29"/>
      <c r="D38" s="29"/>
      <c r="E38" s="29"/>
      <c r="F38" s="29"/>
      <c r="G38" s="29">
        <v>423660</v>
      </c>
      <c r="H38" s="29">
        <v>73500</v>
      </c>
      <c r="I38" s="29">
        <v>39000</v>
      </c>
      <c r="J38" s="29">
        <v>12130</v>
      </c>
      <c r="K38" s="29">
        <v>39100</v>
      </c>
      <c r="L38" s="29">
        <v>20000</v>
      </c>
      <c r="M38" s="98">
        <v>300</v>
      </c>
      <c r="N38" s="98">
        <v>200</v>
      </c>
      <c r="O38" s="96">
        <f>SUM(G38:L38)</f>
        <v>607390</v>
      </c>
      <c r="P38" s="96">
        <f t="shared" ref="P38:P40" si="8">O38/80</f>
        <v>7592.375</v>
      </c>
      <c r="Q38" s="96">
        <f t="shared" ref="Q38:Q39" si="9">O38/70</f>
        <v>8677</v>
      </c>
    </row>
    <row r="39" spans="1:17" x14ac:dyDescent="0.25">
      <c r="A39" s="22" t="s">
        <v>551</v>
      </c>
      <c r="B39" s="121">
        <v>2135.625</v>
      </c>
      <c r="C39" s="73">
        <v>978</v>
      </c>
      <c r="D39" s="73">
        <v>4052.5</v>
      </c>
      <c r="E39" s="73">
        <v>3635</v>
      </c>
      <c r="F39" s="73">
        <v>3595</v>
      </c>
      <c r="G39" s="73">
        <v>46803.913043478264</v>
      </c>
      <c r="H39" s="73">
        <v>24985.9375</v>
      </c>
      <c r="I39" s="73">
        <v>34484.090909090912</v>
      </c>
      <c r="J39" s="73">
        <v>11596.666666666666</v>
      </c>
      <c r="K39" s="73">
        <v>30760.227272727272</v>
      </c>
      <c r="L39" s="73">
        <v>20000</v>
      </c>
      <c r="M39" s="98">
        <v>300</v>
      </c>
      <c r="N39" s="98">
        <v>200</v>
      </c>
      <c r="O39" s="99">
        <f>SUM(G39:L39)</f>
        <v>168630.83539196313</v>
      </c>
      <c r="P39" s="99">
        <f t="shared" si="8"/>
        <v>2107.885442399539</v>
      </c>
      <c r="Q39" s="99">
        <f t="shared" si="9"/>
        <v>2409.0119341709019</v>
      </c>
    </row>
    <row r="40" spans="1:17" x14ac:dyDescent="0.25">
      <c r="A40" s="22" t="s">
        <v>592</v>
      </c>
      <c r="B40" s="121">
        <v>2000</v>
      </c>
      <c r="C40" s="73">
        <v>2000</v>
      </c>
      <c r="D40" s="73">
        <v>2000</v>
      </c>
      <c r="E40" s="73">
        <v>2000</v>
      </c>
      <c r="F40" s="73">
        <v>2000</v>
      </c>
      <c r="G40" s="73">
        <v>30000</v>
      </c>
      <c r="H40" s="73">
        <v>12000</v>
      </c>
      <c r="I40" s="73">
        <v>39000</v>
      </c>
      <c r="J40" s="73">
        <v>13000</v>
      </c>
      <c r="K40" s="73">
        <v>39100</v>
      </c>
      <c r="L40" s="73">
        <v>20000</v>
      </c>
      <c r="M40" s="98">
        <v>300</v>
      </c>
      <c r="N40" s="98">
        <v>200</v>
      </c>
      <c r="O40" s="99">
        <f>SUM(G40:L40)</f>
        <v>153100</v>
      </c>
      <c r="P40" s="99">
        <f t="shared" si="8"/>
        <v>1913.75</v>
      </c>
      <c r="Q40" s="99">
        <f>O40/70</f>
        <v>2187.1428571428573</v>
      </c>
    </row>
    <row r="41" spans="1:17" ht="18.75" x14ac:dyDescent="0.3">
      <c r="A41" s="132"/>
      <c r="B41" s="133"/>
      <c r="C41" s="134"/>
      <c r="D41" s="134"/>
      <c r="E41" s="134"/>
      <c r="F41" s="134"/>
      <c r="G41" s="134"/>
      <c r="H41" s="136" t="s">
        <v>593</v>
      </c>
      <c r="I41" s="134"/>
      <c r="J41" s="134"/>
      <c r="K41" s="134"/>
      <c r="L41" s="134"/>
      <c r="M41" s="135"/>
      <c r="N41" s="135"/>
      <c r="O41" s="134"/>
      <c r="P41" s="134"/>
      <c r="Q41" s="137">
        <v>2200</v>
      </c>
    </row>
    <row r="43" spans="1:17" ht="15.75" x14ac:dyDescent="0.25">
      <c r="A43" s="127" t="s">
        <v>12</v>
      </c>
      <c r="B43" s="121" t="s">
        <v>149</v>
      </c>
    </row>
    <row r="44" spans="1:17" ht="15.75" x14ac:dyDescent="0.25">
      <c r="A44" s="78" t="s">
        <v>18</v>
      </c>
      <c r="B44" s="125">
        <v>1245</v>
      </c>
    </row>
    <row r="45" spans="1:17" ht="15.75" x14ac:dyDescent="0.25">
      <c r="A45" s="78" t="s">
        <v>101</v>
      </c>
      <c r="B45" s="125">
        <v>421.875</v>
      </c>
    </row>
    <row r="46" spans="1:17" ht="15.75" x14ac:dyDescent="0.25">
      <c r="A46" s="78" t="s">
        <v>165</v>
      </c>
      <c r="B46" s="125">
        <v>3036.25</v>
      </c>
    </row>
    <row r="47" spans="1:17" ht="15.75" x14ac:dyDescent="0.25">
      <c r="A47" s="78" t="s">
        <v>210</v>
      </c>
      <c r="B47" s="125">
        <v>4672.5</v>
      </c>
    </row>
    <row r="48" spans="1:17" ht="15.75" x14ac:dyDescent="0.25">
      <c r="A48" s="78" t="s">
        <v>263</v>
      </c>
      <c r="B48" s="125">
        <v>1739.375</v>
      </c>
    </row>
    <row r="49" spans="1:5" ht="15.75" x14ac:dyDescent="0.25">
      <c r="A49" s="78" t="s">
        <v>464</v>
      </c>
      <c r="B49" s="125">
        <v>32546.25</v>
      </c>
    </row>
    <row r="50" spans="1:5" x14ac:dyDescent="0.25">
      <c r="A50" s="128" t="s">
        <v>330</v>
      </c>
      <c r="B50" s="63">
        <v>11000</v>
      </c>
    </row>
    <row r="51" spans="1:5" x14ac:dyDescent="0.25">
      <c r="A51" s="128" t="s">
        <v>331</v>
      </c>
      <c r="B51" s="63">
        <v>34400</v>
      </c>
    </row>
    <row r="52" spans="1:5" x14ac:dyDescent="0.25">
      <c r="A52" s="128" t="s">
        <v>547</v>
      </c>
      <c r="B52" s="63">
        <v>11330</v>
      </c>
    </row>
    <row r="53" spans="1:5" x14ac:dyDescent="0.25">
      <c r="A53" s="128" t="s">
        <v>332</v>
      </c>
      <c r="B53" s="63">
        <v>39100</v>
      </c>
    </row>
    <row r="54" spans="1:5" x14ac:dyDescent="0.25">
      <c r="A54" s="128" t="s">
        <v>581</v>
      </c>
      <c r="B54" s="63"/>
    </row>
    <row r="55" spans="1:5" x14ac:dyDescent="0.25">
      <c r="A55" s="128"/>
      <c r="B55" s="63"/>
    </row>
    <row r="56" spans="1:5" x14ac:dyDescent="0.25">
      <c r="A56" s="129" t="s">
        <v>322</v>
      </c>
      <c r="B56" s="125">
        <f>SUM(B44:B53)</f>
        <v>139491.25</v>
      </c>
    </row>
    <row r="59" spans="1:5" x14ac:dyDescent="0.25">
      <c r="A59" s="169" t="s">
        <v>603</v>
      </c>
      <c r="B59" s="169"/>
      <c r="C59" s="169"/>
      <c r="D59" s="169"/>
    </row>
    <row r="61" spans="1:5" x14ac:dyDescent="0.25">
      <c r="A61" s="22" t="s">
        <v>12</v>
      </c>
      <c r="B61" s="138" t="s">
        <v>149</v>
      </c>
      <c r="C61" s="138" t="s">
        <v>551</v>
      </c>
      <c r="D61" s="22" t="s">
        <v>594</v>
      </c>
      <c r="E61" s="164">
        <v>42826</v>
      </c>
    </row>
    <row r="62" spans="1:5" x14ac:dyDescent="0.25">
      <c r="A62" s="22" t="s">
        <v>598</v>
      </c>
      <c r="B62" s="140">
        <v>1245</v>
      </c>
      <c r="C62" s="139">
        <v>2135.625</v>
      </c>
      <c r="D62" s="139">
        <v>2000</v>
      </c>
    </row>
    <row r="63" spans="1:5" x14ac:dyDescent="0.25">
      <c r="A63" s="22" t="s">
        <v>599</v>
      </c>
      <c r="B63" s="140">
        <v>421.875</v>
      </c>
      <c r="C63" s="139">
        <v>978</v>
      </c>
      <c r="D63" s="139">
        <v>2000</v>
      </c>
    </row>
    <row r="64" spans="1:5" x14ac:dyDescent="0.25">
      <c r="A64" s="22" t="s">
        <v>600</v>
      </c>
      <c r="B64" s="140">
        <v>3036.25</v>
      </c>
      <c r="C64" s="139">
        <v>4052.5</v>
      </c>
      <c r="D64" s="139">
        <v>2000</v>
      </c>
    </row>
    <row r="65" spans="1:4" x14ac:dyDescent="0.25">
      <c r="A65" s="22" t="s">
        <v>601</v>
      </c>
      <c r="B65" s="140">
        <v>4672.5</v>
      </c>
      <c r="C65" s="139">
        <v>3635</v>
      </c>
      <c r="D65" s="139">
        <v>2000</v>
      </c>
    </row>
    <row r="66" spans="1:4" x14ac:dyDescent="0.25">
      <c r="A66" s="22" t="s">
        <v>602</v>
      </c>
      <c r="B66" s="140">
        <v>1739.375</v>
      </c>
      <c r="C66" s="139">
        <v>3595</v>
      </c>
      <c r="D66" s="139">
        <v>2000</v>
      </c>
    </row>
    <row r="67" spans="1:4" x14ac:dyDescent="0.25">
      <c r="A67" s="22" t="s">
        <v>589</v>
      </c>
      <c r="B67" s="140">
        <v>32546.25</v>
      </c>
      <c r="C67" s="139">
        <v>46803.913043478264</v>
      </c>
      <c r="D67" s="139">
        <v>30000</v>
      </c>
    </row>
    <row r="68" spans="1:4" x14ac:dyDescent="0.25">
      <c r="A68" s="22" t="s">
        <v>330</v>
      </c>
      <c r="B68" s="141">
        <v>11000</v>
      </c>
      <c r="C68" s="139">
        <v>24985.9375</v>
      </c>
      <c r="D68" s="139">
        <v>7000</v>
      </c>
    </row>
    <row r="69" spans="1:4" x14ac:dyDescent="0.25">
      <c r="A69" s="22" t="s">
        <v>331</v>
      </c>
      <c r="B69" s="141">
        <v>34400</v>
      </c>
      <c r="C69" s="139">
        <v>34484.090909090912</v>
      </c>
      <c r="D69" s="139">
        <v>35000</v>
      </c>
    </row>
    <row r="70" spans="1:4" x14ac:dyDescent="0.25">
      <c r="A70" s="22" t="s">
        <v>547</v>
      </c>
      <c r="B70" s="141">
        <v>11330</v>
      </c>
      <c r="C70" s="139">
        <v>11596.666666666666</v>
      </c>
      <c r="D70" s="139">
        <v>13000</v>
      </c>
    </row>
    <row r="71" spans="1:4" x14ac:dyDescent="0.25">
      <c r="A71" s="22" t="s">
        <v>332</v>
      </c>
      <c r="B71" s="141">
        <v>39100</v>
      </c>
      <c r="C71" s="139">
        <v>30760.227272727272</v>
      </c>
      <c r="D71" s="139">
        <v>39100</v>
      </c>
    </row>
    <row r="72" spans="1:4" x14ac:dyDescent="0.25">
      <c r="A72" s="22" t="s">
        <v>581</v>
      </c>
      <c r="B72" s="141">
        <v>20000</v>
      </c>
      <c r="C72" s="139">
        <v>20000</v>
      </c>
      <c r="D72" s="139">
        <v>20000</v>
      </c>
    </row>
    <row r="73" spans="1:4" x14ac:dyDescent="0.25">
      <c r="A73" s="22" t="s">
        <v>595</v>
      </c>
      <c r="B73" s="142">
        <v>300</v>
      </c>
      <c r="C73" s="139">
        <v>300</v>
      </c>
      <c r="D73" s="139">
        <v>250</v>
      </c>
    </row>
    <row r="74" spans="1:4" x14ac:dyDescent="0.25">
      <c r="A74" s="22" t="s">
        <v>588</v>
      </c>
      <c r="B74" s="142">
        <v>200</v>
      </c>
      <c r="C74" s="139">
        <v>200</v>
      </c>
      <c r="D74" s="139">
        <v>150</v>
      </c>
    </row>
    <row r="75" spans="1:4" x14ac:dyDescent="0.25">
      <c r="A75" s="22" t="s">
        <v>596</v>
      </c>
      <c r="B75" s="140">
        <f>SUM(B62:B74)</f>
        <v>159991.25</v>
      </c>
      <c r="C75" s="139">
        <v>168630.83539196313</v>
      </c>
      <c r="D75" s="139">
        <f>SUM(D62:D74)</f>
        <v>154500</v>
      </c>
    </row>
    <row r="76" spans="1:4" x14ac:dyDescent="0.25">
      <c r="A76" s="22" t="s">
        <v>585</v>
      </c>
      <c r="B76" s="140">
        <f>B75/80</f>
        <v>1999.890625</v>
      </c>
      <c r="C76" s="139">
        <v>2107.885442399539</v>
      </c>
      <c r="D76" s="139">
        <f>D75/80</f>
        <v>1931.25</v>
      </c>
    </row>
    <row r="77" spans="1:4" x14ac:dyDescent="0.25">
      <c r="A77" s="22" t="s">
        <v>586</v>
      </c>
      <c r="B77" s="140">
        <f>B75/70</f>
        <v>2285.5892857142858</v>
      </c>
      <c r="C77" s="139">
        <v>2409.0119341709019</v>
      </c>
      <c r="D77" s="139">
        <f>D75/70</f>
        <v>2207.1428571428573</v>
      </c>
    </row>
    <row r="78" spans="1:4" x14ac:dyDescent="0.25">
      <c r="A78" s="22" t="s">
        <v>597</v>
      </c>
      <c r="B78" s="121"/>
      <c r="C78" s="73"/>
      <c r="D78" s="143">
        <v>2200</v>
      </c>
    </row>
  </sheetData>
  <mergeCells count="4">
    <mergeCell ref="C1:G1"/>
    <mergeCell ref="K1:R1"/>
    <mergeCell ref="B35:F35"/>
    <mergeCell ref="A59:D59"/>
  </mergeCells>
  <pageMargins left="0.7" right="0.7" top="0.75" bottom="0.75" header="0.3" footer="0.3"/>
  <pageSetup paperSize="9" scale="7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40"/>
  <sheetViews>
    <sheetView tabSelected="1" topLeftCell="AC1" zoomScale="50" zoomScaleNormal="50" workbookViewId="0">
      <selection activeCell="AU4" sqref="AU4"/>
    </sheetView>
  </sheetViews>
  <sheetFormatPr defaultRowHeight="15" x14ac:dyDescent="0.25"/>
  <cols>
    <col min="1" max="1" width="29.85546875" bestFit="1" customWidth="1"/>
    <col min="2" max="2" width="19.5703125" customWidth="1"/>
    <col min="3" max="3" width="22.5703125" customWidth="1"/>
    <col min="4" max="4" width="28.7109375" customWidth="1"/>
    <col min="7" max="7" width="5" customWidth="1"/>
    <col min="8" max="8" width="12.85546875" bestFit="1" customWidth="1"/>
    <col min="9" max="9" width="5.7109375" customWidth="1"/>
    <col min="10" max="10" width="5.5703125" customWidth="1"/>
    <col min="11" max="11" width="6.140625" customWidth="1"/>
    <col min="12" max="12" width="5.28515625" customWidth="1"/>
    <col min="13" max="13" width="5.140625" customWidth="1"/>
    <col min="14" max="14" width="7.5703125" customWidth="1"/>
    <col min="15" max="15" width="11.42578125" customWidth="1"/>
    <col min="16" max="16" width="10.85546875" customWidth="1"/>
    <col min="25" max="25" width="9.5703125" bestFit="1" customWidth="1"/>
    <col min="27" max="27" width="12.42578125" customWidth="1"/>
    <col min="28" max="28" width="9" bestFit="1" customWidth="1"/>
    <col min="29" max="29" width="11.5703125" bestFit="1" customWidth="1"/>
    <col min="33" max="33" width="5.7109375" customWidth="1"/>
    <col min="34" max="34" width="19.42578125" customWidth="1"/>
    <col min="35" max="35" width="6.28515625" customWidth="1"/>
    <col min="36" max="36" width="6.5703125" customWidth="1"/>
    <col min="37" max="37" width="5.42578125" customWidth="1"/>
    <col min="38" max="38" width="5.140625" customWidth="1"/>
    <col min="39" max="39" width="5.7109375" customWidth="1"/>
    <col min="42" max="42" width="11.42578125" customWidth="1"/>
    <col min="43" max="43" width="13.28515625" customWidth="1"/>
    <col min="44" max="44" width="12.140625" bestFit="1" customWidth="1"/>
    <col min="45" max="45" width="17" bestFit="1" customWidth="1"/>
    <col min="46" max="47" width="12.140625" bestFit="1" customWidth="1"/>
    <col min="48" max="49" width="13" bestFit="1" customWidth="1"/>
    <col min="50" max="50" width="14.140625" customWidth="1"/>
    <col min="51" max="51" width="14.42578125" customWidth="1"/>
    <col min="52" max="53" width="12.140625" bestFit="1" customWidth="1"/>
    <col min="54" max="54" width="15.28515625" customWidth="1"/>
    <col min="55" max="55" width="16.7109375" customWidth="1"/>
    <col min="56" max="56" width="20.42578125" bestFit="1" customWidth="1"/>
  </cols>
  <sheetData>
    <row r="1" spans="1:56" ht="27" customHeight="1" x14ac:dyDescent="0.3">
      <c r="A1" s="171" t="s">
        <v>606</v>
      </c>
      <c r="B1" s="171"/>
      <c r="C1" s="171"/>
      <c r="D1" s="171"/>
      <c r="G1" s="29"/>
      <c r="H1" s="29"/>
      <c r="I1" s="167" t="s">
        <v>538</v>
      </c>
      <c r="J1" s="167"/>
      <c r="K1" s="167"/>
      <c r="L1" s="167"/>
      <c r="M1" s="167"/>
      <c r="N1" s="29"/>
      <c r="O1" s="29"/>
      <c r="P1" s="29"/>
      <c r="Q1" s="172" t="s">
        <v>537</v>
      </c>
      <c r="R1" s="172"/>
      <c r="S1" s="172"/>
      <c r="T1" s="172"/>
      <c r="U1" s="172"/>
      <c r="V1" s="172"/>
      <c r="W1" s="172"/>
      <c r="X1" s="172"/>
      <c r="Y1" s="173" t="s">
        <v>620</v>
      </c>
      <c r="Z1" s="173"/>
      <c r="AA1" s="173"/>
      <c r="AB1" s="173"/>
      <c r="AC1" s="173"/>
      <c r="AI1" s="170" t="s">
        <v>538</v>
      </c>
      <c r="AJ1" s="170"/>
      <c r="AK1" s="170"/>
      <c r="AL1" s="170"/>
      <c r="AM1" s="170"/>
      <c r="AQ1" s="205" t="s">
        <v>537</v>
      </c>
      <c r="AR1" s="205"/>
      <c r="AS1" s="205"/>
      <c r="AT1" s="205"/>
      <c r="AU1" s="205"/>
      <c r="AV1" s="205"/>
      <c r="AW1" s="205"/>
      <c r="AX1" s="205"/>
      <c r="AY1" s="206" t="s">
        <v>570</v>
      </c>
      <c r="AZ1" s="207"/>
      <c r="BA1" s="207"/>
      <c r="BB1" s="207"/>
      <c r="BC1" s="207"/>
      <c r="BD1" s="207"/>
    </row>
    <row r="2" spans="1:56" ht="78" customHeight="1" x14ac:dyDescent="0.25">
      <c r="A2" s="126"/>
      <c r="B2" s="120"/>
      <c r="G2" s="60" t="s">
        <v>315</v>
      </c>
      <c r="H2" s="59" t="s">
        <v>12</v>
      </c>
      <c r="I2" s="60" t="s">
        <v>18</v>
      </c>
      <c r="J2" s="60" t="s">
        <v>101</v>
      </c>
      <c r="K2" s="60" t="s">
        <v>165</v>
      </c>
      <c r="L2" s="60" t="s">
        <v>210</v>
      </c>
      <c r="M2" s="60" t="s">
        <v>263</v>
      </c>
      <c r="N2" s="117" t="s">
        <v>316</v>
      </c>
      <c r="O2" s="52" t="s">
        <v>536</v>
      </c>
      <c r="P2" s="65" t="s">
        <v>317</v>
      </c>
      <c r="Q2" s="57" t="s">
        <v>328</v>
      </c>
      <c r="R2" s="57" t="s">
        <v>569</v>
      </c>
      <c r="S2" s="57" t="s">
        <v>568</v>
      </c>
      <c r="T2" s="57" t="s">
        <v>330</v>
      </c>
      <c r="U2" s="57" t="s">
        <v>331</v>
      </c>
      <c r="V2" s="57" t="s">
        <v>547</v>
      </c>
      <c r="W2" s="57" t="s">
        <v>332</v>
      </c>
      <c r="X2" s="57" t="s">
        <v>535</v>
      </c>
      <c r="Y2" s="57" t="s">
        <v>328</v>
      </c>
      <c r="Z2" s="95" t="s">
        <v>330</v>
      </c>
      <c r="AA2" s="95" t="s">
        <v>331</v>
      </c>
      <c r="AB2" s="57" t="s">
        <v>547</v>
      </c>
      <c r="AC2" s="57" t="s">
        <v>332</v>
      </c>
      <c r="AG2" s="59" t="s">
        <v>315</v>
      </c>
      <c r="AH2" s="161" t="s">
        <v>12</v>
      </c>
      <c r="AI2" s="60" t="s">
        <v>18</v>
      </c>
      <c r="AJ2" s="60" t="s">
        <v>101</v>
      </c>
      <c r="AK2" s="60" t="s">
        <v>165</v>
      </c>
      <c r="AL2" s="60" t="s">
        <v>210</v>
      </c>
      <c r="AM2" s="60" t="s">
        <v>263</v>
      </c>
      <c r="AN2" s="117" t="s">
        <v>316</v>
      </c>
      <c r="AO2" s="52" t="s">
        <v>536</v>
      </c>
      <c r="AP2" s="65" t="s">
        <v>317</v>
      </c>
      <c r="AQ2" s="208" t="s">
        <v>328</v>
      </c>
      <c r="AR2" s="208" t="s">
        <v>569</v>
      </c>
      <c r="AS2" s="208" t="s">
        <v>568</v>
      </c>
      <c r="AT2" s="208" t="s">
        <v>330</v>
      </c>
      <c r="AU2" s="208" t="s">
        <v>331</v>
      </c>
      <c r="AV2" s="208" t="s">
        <v>547</v>
      </c>
      <c r="AW2" s="208" t="s">
        <v>332</v>
      </c>
      <c r="AX2" s="208" t="s">
        <v>622</v>
      </c>
      <c r="AY2" s="208" t="s">
        <v>580</v>
      </c>
      <c r="AZ2" s="209" t="s">
        <v>330</v>
      </c>
      <c r="BA2" s="209" t="s">
        <v>331</v>
      </c>
      <c r="BB2" s="208" t="s">
        <v>547</v>
      </c>
      <c r="BC2" s="208" t="s">
        <v>332</v>
      </c>
      <c r="BD2" s="208" t="s">
        <v>623</v>
      </c>
    </row>
    <row r="3" spans="1:56" ht="15.75" x14ac:dyDescent="0.25">
      <c r="A3" s="22" t="s">
        <v>12</v>
      </c>
      <c r="B3" s="116" t="s">
        <v>149</v>
      </c>
      <c r="C3" s="116" t="s">
        <v>551</v>
      </c>
      <c r="D3" s="116" t="s">
        <v>594</v>
      </c>
      <c r="G3" s="23">
        <v>1</v>
      </c>
      <c r="H3" s="22" t="s">
        <v>58</v>
      </c>
      <c r="I3" s="23">
        <v>1</v>
      </c>
      <c r="J3" s="23">
        <v>2</v>
      </c>
      <c r="K3" s="23"/>
      <c r="L3" s="23">
        <v>3</v>
      </c>
      <c r="M3" s="23">
        <v>1</v>
      </c>
      <c r="N3" s="116">
        <v>7</v>
      </c>
      <c r="O3" s="23">
        <v>59</v>
      </c>
      <c r="P3" s="55">
        <v>73.75</v>
      </c>
      <c r="Q3" s="63">
        <v>11250</v>
      </c>
      <c r="R3" s="63">
        <v>76</v>
      </c>
      <c r="S3" s="63">
        <v>46</v>
      </c>
      <c r="T3" s="93">
        <v>21850</v>
      </c>
      <c r="U3" s="38">
        <v>37000</v>
      </c>
      <c r="V3" s="38"/>
      <c r="W3" s="38">
        <v>28210</v>
      </c>
      <c r="X3" s="27">
        <v>98310</v>
      </c>
      <c r="Y3" s="27">
        <v>8179.375</v>
      </c>
      <c r="Z3" s="96">
        <v>16114.375</v>
      </c>
      <c r="AA3" s="96">
        <v>27287.5</v>
      </c>
      <c r="AB3" s="29">
        <v>0</v>
      </c>
      <c r="AC3" s="29">
        <v>20804.875</v>
      </c>
      <c r="AG3" s="21">
        <v>1</v>
      </c>
      <c r="AH3" s="22" t="s">
        <v>22</v>
      </c>
      <c r="AI3" s="79">
        <v>2</v>
      </c>
      <c r="AJ3" s="79"/>
      <c r="AK3" s="79">
        <v>1</v>
      </c>
      <c r="AL3" s="79"/>
      <c r="AM3" s="79"/>
      <c r="AN3" s="163">
        <v>3</v>
      </c>
      <c r="AO3" s="79">
        <f>AN3</f>
        <v>3</v>
      </c>
      <c r="AP3" s="104">
        <v>3.75</v>
      </c>
      <c r="AQ3" s="199">
        <v>0</v>
      </c>
      <c r="AR3" s="199"/>
      <c r="AS3" s="199"/>
      <c r="AT3" s="199"/>
      <c r="AU3" s="199"/>
      <c r="AV3" s="199"/>
      <c r="AW3" s="199"/>
      <c r="AX3" s="199">
        <f>AW3+AV3+AU3+AT3+AQ3</f>
        <v>0</v>
      </c>
      <c r="AY3" s="157">
        <v>0</v>
      </c>
      <c r="AZ3" s="154">
        <f t="shared" ref="AZ3:AZ27" si="0">(AT3*AO3/80)</f>
        <v>0</v>
      </c>
      <c r="BA3" s="154">
        <f t="shared" ref="BA3:BA27" si="1">AU3*AO3/80</f>
        <v>0</v>
      </c>
      <c r="BB3" s="154">
        <f t="shared" ref="BB3:BB22" si="2">AV3*AO3/80</f>
        <v>0</v>
      </c>
      <c r="BC3" s="154">
        <f t="shared" ref="BC3:BC27" si="3">AW3*AO3/80</f>
        <v>0</v>
      </c>
      <c r="BD3" s="154">
        <f>SUM(AY3:BC3)</f>
        <v>0</v>
      </c>
    </row>
    <row r="4" spans="1:56" ht="15.75" x14ac:dyDescent="0.25">
      <c r="A4" s="22" t="s">
        <v>598</v>
      </c>
      <c r="B4" s="25">
        <v>1245</v>
      </c>
      <c r="C4" s="23">
        <v>2135.625</v>
      </c>
      <c r="D4" s="23">
        <v>2000</v>
      </c>
      <c r="G4" s="23">
        <v>2</v>
      </c>
      <c r="H4" s="22" t="s">
        <v>142</v>
      </c>
      <c r="I4" s="23"/>
      <c r="J4" s="23">
        <v>1</v>
      </c>
      <c r="K4" s="23">
        <v>1</v>
      </c>
      <c r="L4" s="23"/>
      <c r="M4" s="23"/>
      <c r="N4" s="116">
        <v>2</v>
      </c>
      <c r="O4" s="23">
        <v>61</v>
      </c>
      <c r="P4" s="55">
        <v>76.25</v>
      </c>
      <c r="Q4" s="63">
        <v>14080</v>
      </c>
      <c r="R4" s="63"/>
      <c r="S4" s="63"/>
      <c r="T4" s="93"/>
      <c r="U4" s="38">
        <v>37000</v>
      </c>
      <c r="V4" s="38"/>
      <c r="W4" s="38">
        <v>30193</v>
      </c>
      <c r="X4" s="27">
        <v>81273</v>
      </c>
      <c r="Y4" s="27">
        <v>10588.75</v>
      </c>
      <c r="Z4" s="96">
        <v>0</v>
      </c>
      <c r="AA4" s="96">
        <v>28212.5</v>
      </c>
      <c r="AB4" s="29">
        <v>0</v>
      </c>
      <c r="AC4" s="29">
        <v>23022.162499999999</v>
      </c>
      <c r="AG4" s="21">
        <v>2</v>
      </c>
      <c r="AH4" s="22" t="s">
        <v>173</v>
      </c>
      <c r="AI4" s="79"/>
      <c r="AJ4" s="79"/>
      <c r="AK4" s="79">
        <v>1</v>
      </c>
      <c r="AL4" s="79"/>
      <c r="AM4" s="79"/>
      <c r="AN4" s="163">
        <v>1</v>
      </c>
      <c r="AO4" s="79">
        <f t="shared" ref="AO4:AO18" si="4">AO3+AN4</f>
        <v>4</v>
      </c>
      <c r="AP4" s="104">
        <v>5</v>
      </c>
      <c r="AQ4" s="199">
        <v>33020</v>
      </c>
      <c r="AR4" s="199"/>
      <c r="AS4" s="199"/>
      <c r="AT4" s="199"/>
      <c r="AU4" s="200">
        <v>30000</v>
      </c>
      <c r="AV4" s="200"/>
      <c r="AW4" s="200">
        <v>27040</v>
      </c>
      <c r="AX4" s="199">
        <f t="shared" ref="AX4:AX27" si="5">AW4+AV4+AU4+AT4+AQ4</f>
        <v>90060</v>
      </c>
      <c r="AY4" s="157">
        <v>1651</v>
      </c>
      <c r="AZ4" s="154">
        <f t="shared" si="0"/>
        <v>0</v>
      </c>
      <c r="BA4" s="154">
        <f t="shared" si="1"/>
        <v>1500</v>
      </c>
      <c r="BB4" s="154">
        <f t="shared" si="2"/>
        <v>0</v>
      </c>
      <c r="BC4" s="154">
        <f t="shared" si="3"/>
        <v>1352</v>
      </c>
      <c r="BD4" s="154">
        <f t="shared" ref="BD4:BD27" si="6">SUM(AY4:BC4)</f>
        <v>4503</v>
      </c>
    </row>
    <row r="5" spans="1:56" ht="15.75" x14ac:dyDescent="0.25">
      <c r="A5" s="22" t="s">
        <v>599</v>
      </c>
      <c r="B5" s="25">
        <v>421.875</v>
      </c>
      <c r="C5" s="23">
        <v>978</v>
      </c>
      <c r="D5" s="23">
        <v>2000</v>
      </c>
      <c r="G5" s="23">
        <v>3</v>
      </c>
      <c r="H5" s="22" t="s">
        <v>305</v>
      </c>
      <c r="I5" s="23"/>
      <c r="J5" s="23"/>
      <c r="K5" s="23"/>
      <c r="L5" s="23"/>
      <c r="M5" s="23">
        <v>1</v>
      </c>
      <c r="N5" s="116">
        <v>1</v>
      </c>
      <c r="O5" s="23">
        <v>62</v>
      </c>
      <c r="P5" s="55">
        <v>77.5</v>
      </c>
      <c r="Q5" s="63">
        <v>22840</v>
      </c>
      <c r="R5" s="63">
        <v>119</v>
      </c>
      <c r="S5" s="63">
        <v>100</v>
      </c>
      <c r="T5" s="93">
        <v>49400</v>
      </c>
      <c r="U5" s="38">
        <v>37000</v>
      </c>
      <c r="V5" s="38"/>
      <c r="W5" s="38">
        <v>34000</v>
      </c>
      <c r="X5" s="27">
        <v>143240</v>
      </c>
      <c r="Y5" s="27">
        <v>17777.5</v>
      </c>
      <c r="Z5" s="96">
        <v>38285</v>
      </c>
      <c r="AA5" s="96">
        <v>28675</v>
      </c>
      <c r="AB5" s="29">
        <v>0</v>
      </c>
      <c r="AC5" s="29">
        <v>26350</v>
      </c>
      <c r="AG5" s="21">
        <v>3</v>
      </c>
      <c r="AH5" s="22" t="s">
        <v>64</v>
      </c>
      <c r="AI5" s="79">
        <v>2</v>
      </c>
      <c r="AJ5" s="79">
        <v>3</v>
      </c>
      <c r="AK5" s="79"/>
      <c r="AL5" s="79"/>
      <c r="AM5" s="79"/>
      <c r="AN5" s="163">
        <v>5</v>
      </c>
      <c r="AO5" s="79">
        <f t="shared" si="4"/>
        <v>9</v>
      </c>
      <c r="AP5" s="104">
        <v>11.25</v>
      </c>
      <c r="AQ5" s="199">
        <v>33950</v>
      </c>
      <c r="AR5" s="199"/>
      <c r="AS5" s="199"/>
      <c r="AT5" s="199"/>
      <c r="AU5" s="200">
        <v>30000</v>
      </c>
      <c r="AV5" s="200"/>
      <c r="AW5" s="200">
        <v>27048</v>
      </c>
      <c r="AX5" s="199">
        <f t="shared" si="5"/>
        <v>90998</v>
      </c>
      <c r="AY5" s="157">
        <v>3819.375</v>
      </c>
      <c r="AZ5" s="154">
        <f t="shared" si="0"/>
        <v>0</v>
      </c>
      <c r="BA5" s="154">
        <f t="shared" si="1"/>
        <v>3375</v>
      </c>
      <c r="BB5" s="154">
        <f t="shared" si="2"/>
        <v>0</v>
      </c>
      <c r="BC5" s="154">
        <f t="shared" si="3"/>
        <v>3042.9</v>
      </c>
      <c r="BD5" s="154">
        <f t="shared" si="6"/>
        <v>10237.275</v>
      </c>
    </row>
    <row r="6" spans="1:56" ht="15.75" x14ac:dyDescent="0.25">
      <c r="A6" s="22" t="s">
        <v>600</v>
      </c>
      <c r="B6" s="25">
        <v>3036.25</v>
      </c>
      <c r="C6" s="23">
        <v>4052.5</v>
      </c>
      <c r="D6" s="23">
        <v>2000</v>
      </c>
      <c r="G6" s="23">
        <v>4</v>
      </c>
      <c r="H6" s="67" t="s">
        <v>541</v>
      </c>
      <c r="I6" s="23"/>
      <c r="J6" s="23"/>
      <c r="K6" s="23"/>
      <c r="L6" s="23"/>
      <c r="M6" s="23"/>
      <c r="N6" s="116"/>
      <c r="O6" s="23">
        <v>62</v>
      </c>
      <c r="P6" s="55">
        <v>77.5</v>
      </c>
      <c r="Q6" s="63">
        <v>423660</v>
      </c>
      <c r="R6" s="63">
        <v>49</v>
      </c>
      <c r="S6" s="63"/>
      <c r="T6" s="93">
        <v>49500</v>
      </c>
      <c r="U6" s="38">
        <v>37000</v>
      </c>
      <c r="V6" s="38"/>
      <c r="W6" s="38">
        <v>34000</v>
      </c>
      <c r="X6" s="27">
        <v>544160</v>
      </c>
      <c r="Y6" s="27">
        <v>185958.25</v>
      </c>
      <c r="Z6" s="96">
        <v>38362.5</v>
      </c>
      <c r="AA6" s="96">
        <v>28675</v>
      </c>
      <c r="AB6" s="29">
        <v>0</v>
      </c>
      <c r="AC6" s="29">
        <v>26350</v>
      </c>
      <c r="AG6" s="21">
        <v>4</v>
      </c>
      <c r="AH6" s="22" t="s">
        <v>47</v>
      </c>
      <c r="AI6" s="79">
        <v>2</v>
      </c>
      <c r="AJ6" s="79">
        <v>1</v>
      </c>
      <c r="AK6" s="79"/>
      <c r="AL6" s="79">
        <v>4</v>
      </c>
      <c r="AM6" s="79">
        <v>1</v>
      </c>
      <c r="AN6" s="163">
        <v>8</v>
      </c>
      <c r="AO6" s="79">
        <f t="shared" si="4"/>
        <v>17</v>
      </c>
      <c r="AP6" s="104">
        <v>21.25</v>
      </c>
      <c r="AQ6" s="199">
        <v>23800</v>
      </c>
      <c r="AR6" s="199"/>
      <c r="AS6" s="199">
        <v>60</v>
      </c>
      <c r="AT6" s="201">
        <v>24000</v>
      </c>
      <c r="AU6" s="200">
        <v>30000</v>
      </c>
      <c r="AV6" s="200"/>
      <c r="AW6" s="200">
        <v>26260</v>
      </c>
      <c r="AX6" s="199">
        <f t="shared" si="5"/>
        <v>104060</v>
      </c>
      <c r="AY6" s="157">
        <v>5057.5</v>
      </c>
      <c r="AZ6" s="154">
        <f t="shared" si="0"/>
        <v>5100</v>
      </c>
      <c r="BA6" s="154">
        <f t="shared" si="1"/>
        <v>6375</v>
      </c>
      <c r="BB6" s="154">
        <f t="shared" si="2"/>
        <v>0</v>
      </c>
      <c r="BC6" s="154">
        <f t="shared" si="3"/>
        <v>5580.25</v>
      </c>
      <c r="BD6" s="154">
        <f t="shared" si="6"/>
        <v>22112.75</v>
      </c>
    </row>
    <row r="7" spans="1:56" ht="15.75" x14ac:dyDescent="0.25">
      <c r="A7" s="22" t="s">
        <v>601</v>
      </c>
      <c r="B7" s="25">
        <v>4672.5</v>
      </c>
      <c r="C7" s="23">
        <v>3635</v>
      </c>
      <c r="D7" s="23">
        <v>2000</v>
      </c>
      <c r="G7" s="23">
        <v>5</v>
      </c>
      <c r="H7" s="22" t="s">
        <v>76</v>
      </c>
      <c r="I7" s="23">
        <v>1</v>
      </c>
      <c r="J7" s="23">
        <v>1</v>
      </c>
      <c r="K7" s="23"/>
      <c r="L7" s="23"/>
      <c r="M7" s="23"/>
      <c r="N7" s="116">
        <v>2</v>
      </c>
      <c r="O7" s="23">
        <v>64</v>
      </c>
      <c r="P7" s="55">
        <v>80</v>
      </c>
      <c r="Q7" s="63">
        <v>67950</v>
      </c>
      <c r="R7" s="63">
        <v>78</v>
      </c>
      <c r="S7" s="63"/>
      <c r="T7" s="93">
        <v>24500</v>
      </c>
      <c r="U7" s="38">
        <v>37000</v>
      </c>
      <c r="V7" s="38"/>
      <c r="W7" s="38">
        <v>34000</v>
      </c>
      <c r="X7" s="27">
        <v>163450</v>
      </c>
      <c r="Y7" s="27">
        <v>54249.875</v>
      </c>
      <c r="Z7" s="96">
        <v>19600</v>
      </c>
      <c r="AA7" s="96">
        <v>29600</v>
      </c>
      <c r="AB7" s="29">
        <v>0</v>
      </c>
      <c r="AC7" s="29">
        <v>27200</v>
      </c>
      <c r="AG7" s="21">
        <v>5</v>
      </c>
      <c r="AH7" s="22" t="s">
        <v>110</v>
      </c>
      <c r="AI7" s="79"/>
      <c r="AJ7" s="79">
        <v>1</v>
      </c>
      <c r="AK7" s="79">
        <v>3</v>
      </c>
      <c r="AL7" s="79"/>
      <c r="AM7" s="79">
        <v>1</v>
      </c>
      <c r="AN7" s="163">
        <v>5</v>
      </c>
      <c r="AO7" s="79">
        <f t="shared" si="4"/>
        <v>22</v>
      </c>
      <c r="AP7" s="104">
        <v>27.500000000000004</v>
      </c>
      <c r="AQ7" s="202">
        <v>21850</v>
      </c>
      <c r="AR7" s="202"/>
      <c r="AS7" s="202"/>
      <c r="AT7" s="203"/>
      <c r="AU7" s="200">
        <v>30000</v>
      </c>
      <c r="AV7" s="200"/>
      <c r="AW7" s="200">
        <v>27174</v>
      </c>
      <c r="AX7" s="199">
        <f t="shared" si="5"/>
        <v>79024</v>
      </c>
      <c r="AY7" s="157">
        <v>6008.75</v>
      </c>
      <c r="AZ7" s="154">
        <f t="shared" si="0"/>
        <v>0</v>
      </c>
      <c r="BA7" s="154">
        <f t="shared" si="1"/>
        <v>8250</v>
      </c>
      <c r="BB7" s="154">
        <f t="shared" si="2"/>
        <v>0</v>
      </c>
      <c r="BC7" s="154">
        <f t="shared" si="3"/>
        <v>7472.85</v>
      </c>
      <c r="BD7" s="154">
        <f t="shared" si="6"/>
        <v>21731.599999999999</v>
      </c>
    </row>
    <row r="8" spans="1:56" ht="15.75" x14ac:dyDescent="0.25">
      <c r="A8" s="22" t="s">
        <v>602</v>
      </c>
      <c r="B8" s="25">
        <v>1739.375</v>
      </c>
      <c r="C8" s="23">
        <v>3595</v>
      </c>
      <c r="D8" s="23">
        <v>2000</v>
      </c>
      <c r="G8" s="23">
        <v>6</v>
      </c>
      <c r="H8" s="67" t="s">
        <v>542</v>
      </c>
      <c r="I8" s="23"/>
      <c r="J8" s="23"/>
      <c r="K8" s="23"/>
      <c r="L8" s="23"/>
      <c r="M8" s="23"/>
      <c r="N8" s="116"/>
      <c r="O8" s="23">
        <v>64</v>
      </c>
      <c r="P8" s="55">
        <v>80</v>
      </c>
      <c r="Q8" s="63">
        <v>48170</v>
      </c>
      <c r="R8" s="63">
        <v>7</v>
      </c>
      <c r="S8" s="63"/>
      <c r="T8" s="93">
        <v>25000</v>
      </c>
      <c r="U8" s="38">
        <v>37000</v>
      </c>
      <c r="V8" s="38"/>
      <c r="W8" s="38">
        <v>34000</v>
      </c>
      <c r="X8" s="27">
        <v>144170</v>
      </c>
      <c r="Y8" s="27">
        <v>38516.875</v>
      </c>
      <c r="Z8" s="96">
        <v>20000</v>
      </c>
      <c r="AA8" s="96">
        <v>29600</v>
      </c>
      <c r="AB8" s="29">
        <v>0</v>
      </c>
      <c r="AC8" s="29">
        <v>27200</v>
      </c>
      <c r="AG8" s="21">
        <v>6</v>
      </c>
      <c r="AH8" s="22" t="s">
        <v>116</v>
      </c>
      <c r="AI8" s="79"/>
      <c r="AJ8" s="79">
        <v>1</v>
      </c>
      <c r="AK8" s="79">
        <v>2</v>
      </c>
      <c r="AL8" s="79">
        <v>2</v>
      </c>
      <c r="AM8" s="79">
        <v>1</v>
      </c>
      <c r="AN8" s="163">
        <v>6</v>
      </c>
      <c r="AO8" s="79">
        <f t="shared" si="4"/>
        <v>28</v>
      </c>
      <c r="AP8" s="104">
        <v>35</v>
      </c>
      <c r="AQ8" s="202">
        <v>21640</v>
      </c>
      <c r="AR8" s="202"/>
      <c r="AS8" s="202"/>
      <c r="AT8" s="203"/>
      <c r="AU8" s="200">
        <v>30000</v>
      </c>
      <c r="AV8" s="200"/>
      <c r="AW8" s="200">
        <v>27300</v>
      </c>
      <c r="AX8" s="199">
        <f t="shared" si="5"/>
        <v>78940</v>
      </c>
      <c r="AY8" s="157">
        <v>7574</v>
      </c>
      <c r="AZ8" s="154">
        <f t="shared" si="0"/>
        <v>0</v>
      </c>
      <c r="BA8" s="154">
        <f t="shared" si="1"/>
        <v>10500</v>
      </c>
      <c r="BB8" s="154">
        <f t="shared" si="2"/>
        <v>0</v>
      </c>
      <c r="BC8" s="154">
        <f t="shared" si="3"/>
        <v>9555</v>
      </c>
      <c r="BD8" s="154">
        <f t="shared" si="6"/>
        <v>27629</v>
      </c>
    </row>
    <row r="9" spans="1:56" ht="15.75" x14ac:dyDescent="0.25">
      <c r="A9" s="22" t="s">
        <v>589</v>
      </c>
      <c r="B9" s="25">
        <v>32546.25</v>
      </c>
      <c r="C9" s="23">
        <v>46803.913043478264</v>
      </c>
      <c r="D9" s="23">
        <v>30000</v>
      </c>
      <c r="G9" s="23">
        <v>7</v>
      </c>
      <c r="H9" s="67" t="s">
        <v>543</v>
      </c>
      <c r="I9" s="23"/>
      <c r="J9" s="23"/>
      <c r="K9" s="23"/>
      <c r="L9" s="23"/>
      <c r="M9" s="23"/>
      <c r="N9" s="116"/>
      <c r="O9" s="23">
        <v>64</v>
      </c>
      <c r="P9" s="55">
        <v>80</v>
      </c>
      <c r="Q9" s="63">
        <v>52510</v>
      </c>
      <c r="R9" s="63">
        <v>6</v>
      </c>
      <c r="S9" s="63">
        <v>147</v>
      </c>
      <c r="T9" s="93">
        <v>73500</v>
      </c>
      <c r="U9" s="38">
        <v>37000</v>
      </c>
      <c r="V9" s="38"/>
      <c r="W9" s="38">
        <v>39100</v>
      </c>
      <c r="X9" s="27">
        <v>202110</v>
      </c>
      <c r="Y9" s="27">
        <v>42080.875</v>
      </c>
      <c r="Z9" s="96">
        <v>58800</v>
      </c>
      <c r="AA9" s="96">
        <v>29600</v>
      </c>
      <c r="AB9" s="29">
        <v>0</v>
      </c>
      <c r="AC9" s="29">
        <v>31280</v>
      </c>
      <c r="AG9" s="21">
        <v>7</v>
      </c>
      <c r="AH9" s="22" t="s">
        <v>39</v>
      </c>
      <c r="AI9" s="79">
        <v>1</v>
      </c>
      <c r="AJ9" s="79"/>
      <c r="AK9" s="79">
        <v>1</v>
      </c>
      <c r="AL9" s="79">
        <v>1</v>
      </c>
      <c r="AM9" s="79"/>
      <c r="AN9" s="163">
        <v>3</v>
      </c>
      <c r="AO9" s="79">
        <f t="shared" si="4"/>
        <v>31</v>
      </c>
      <c r="AP9" s="104">
        <v>38.75</v>
      </c>
      <c r="AQ9" s="202">
        <v>0</v>
      </c>
      <c r="AR9" s="202"/>
      <c r="AS9" s="202">
        <v>30</v>
      </c>
      <c r="AT9" s="203">
        <v>12000</v>
      </c>
      <c r="AU9" s="200">
        <v>30000</v>
      </c>
      <c r="AV9" s="200"/>
      <c r="AW9" s="200">
        <v>27300</v>
      </c>
      <c r="AX9" s="199">
        <f t="shared" si="5"/>
        <v>69300</v>
      </c>
      <c r="AY9" s="157">
        <v>0</v>
      </c>
      <c r="AZ9" s="154">
        <f t="shared" si="0"/>
        <v>4650</v>
      </c>
      <c r="BA9" s="154">
        <f t="shared" si="1"/>
        <v>11625</v>
      </c>
      <c r="BB9" s="154">
        <f t="shared" si="2"/>
        <v>0</v>
      </c>
      <c r="BC9" s="154">
        <f t="shared" si="3"/>
        <v>10578.75</v>
      </c>
      <c r="BD9" s="154">
        <f t="shared" si="6"/>
        <v>26853.75</v>
      </c>
    </row>
    <row r="10" spans="1:56" ht="15.75" x14ac:dyDescent="0.25">
      <c r="A10" s="22" t="s">
        <v>330</v>
      </c>
      <c r="B10" s="144">
        <v>11000</v>
      </c>
      <c r="C10" s="23">
        <v>24985.9375</v>
      </c>
      <c r="D10" s="23">
        <v>12000</v>
      </c>
      <c r="G10" s="23">
        <v>8</v>
      </c>
      <c r="H10" s="67" t="s">
        <v>544</v>
      </c>
      <c r="I10" s="23"/>
      <c r="J10" s="23"/>
      <c r="K10" s="23"/>
      <c r="L10" s="23"/>
      <c r="M10" s="23"/>
      <c r="N10" s="116"/>
      <c r="O10" s="23">
        <v>64</v>
      </c>
      <c r="P10" s="55">
        <v>80</v>
      </c>
      <c r="Q10" s="63">
        <v>46990</v>
      </c>
      <c r="R10" s="63">
        <v>13</v>
      </c>
      <c r="S10" s="63"/>
      <c r="T10" s="63">
        <v>25000</v>
      </c>
      <c r="U10" s="38">
        <v>30300</v>
      </c>
      <c r="V10" s="38">
        <v>12130</v>
      </c>
      <c r="W10" s="63">
        <v>39100</v>
      </c>
      <c r="X10" s="27">
        <v>153520</v>
      </c>
      <c r="Y10" s="27">
        <v>37515.125</v>
      </c>
      <c r="Z10" s="96">
        <v>20000</v>
      </c>
      <c r="AA10" s="96">
        <v>24240</v>
      </c>
      <c r="AB10" s="29">
        <v>9704</v>
      </c>
      <c r="AC10" s="29">
        <v>31280</v>
      </c>
      <c r="AG10" s="21">
        <v>8</v>
      </c>
      <c r="AH10" s="22" t="s">
        <v>269</v>
      </c>
      <c r="AI10" s="79"/>
      <c r="AJ10" s="79"/>
      <c r="AK10" s="79"/>
      <c r="AL10" s="79"/>
      <c r="AM10" s="79">
        <v>1</v>
      </c>
      <c r="AN10" s="163">
        <v>1</v>
      </c>
      <c r="AO10" s="79">
        <f t="shared" si="4"/>
        <v>32</v>
      </c>
      <c r="AP10" s="104">
        <v>40</v>
      </c>
      <c r="AQ10" s="202">
        <v>50610</v>
      </c>
      <c r="AR10" s="202">
        <v>14</v>
      </c>
      <c r="AS10" s="202">
        <v>25</v>
      </c>
      <c r="AT10" s="203">
        <v>12500</v>
      </c>
      <c r="AU10" s="200">
        <v>30000</v>
      </c>
      <c r="AV10" s="200"/>
      <c r="AW10" s="200">
        <v>27300</v>
      </c>
      <c r="AX10" s="199">
        <f t="shared" si="5"/>
        <v>120410</v>
      </c>
      <c r="AY10" s="157">
        <v>19220</v>
      </c>
      <c r="AZ10" s="154">
        <f t="shared" si="0"/>
        <v>5000</v>
      </c>
      <c r="BA10" s="154">
        <f t="shared" si="1"/>
        <v>12000</v>
      </c>
      <c r="BB10" s="154">
        <f t="shared" si="2"/>
        <v>0</v>
      </c>
      <c r="BC10" s="154">
        <f t="shared" si="3"/>
        <v>10920</v>
      </c>
      <c r="BD10" s="154">
        <f t="shared" si="6"/>
        <v>47140</v>
      </c>
    </row>
    <row r="11" spans="1:56" ht="15.75" x14ac:dyDescent="0.25">
      <c r="A11" s="22" t="s">
        <v>331</v>
      </c>
      <c r="B11" s="144">
        <v>34400</v>
      </c>
      <c r="C11" s="23">
        <v>34484.090909090912</v>
      </c>
      <c r="D11" s="23">
        <v>39000</v>
      </c>
      <c r="G11" s="23">
        <v>9</v>
      </c>
      <c r="H11" s="22" t="s">
        <v>149</v>
      </c>
      <c r="I11" s="23"/>
      <c r="J11" s="23">
        <v>1</v>
      </c>
      <c r="K11" s="23">
        <v>1</v>
      </c>
      <c r="L11" s="23"/>
      <c r="M11" s="23"/>
      <c r="N11" s="116">
        <v>2</v>
      </c>
      <c r="O11" s="23">
        <v>66</v>
      </c>
      <c r="P11" s="55">
        <v>82.5</v>
      </c>
      <c r="Q11" s="63">
        <v>52900</v>
      </c>
      <c r="R11" s="63">
        <v>14</v>
      </c>
      <c r="S11" s="63"/>
      <c r="T11" s="63">
        <v>11000</v>
      </c>
      <c r="U11" s="63">
        <v>34400</v>
      </c>
      <c r="V11" s="63">
        <v>11330</v>
      </c>
      <c r="W11" s="63">
        <v>39100</v>
      </c>
      <c r="X11" s="27">
        <v>148730</v>
      </c>
      <c r="Y11" s="27">
        <v>43661.25</v>
      </c>
      <c r="Z11" s="96">
        <v>9075</v>
      </c>
      <c r="AA11" s="96">
        <v>28380</v>
      </c>
      <c r="AB11" s="29">
        <v>9347.25</v>
      </c>
      <c r="AC11" s="29">
        <v>32257.5</v>
      </c>
      <c r="AG11" s="21">
        <v>9</v>
      </c>
      <c r="AH11" s="66" t="s">
        <v>539</v>
      </c>
      <c r="AI11" s="79"/>
      <c r="AJ11" s="79"/>
      <c r="AK11" s="79"/>
      <c r="AL11" s="79"/>
      <c r="AM11" s="79"/>
      <c r="AN11" s="163"/>
      <c r="AO11" s="79">
        <v>32</v>
      </c>
      <c r="AP11" s="104">
        <v>40</v>
      </c>
      <c r="AQ11" s="202">
        <v>22300</v>
      </c>
      <c r="AR11" s="202">
        <v>15</v>
      </c>
      <c r="AS11" s="202">
        <v>14</v>
      </c>
      <c r="AT11" s="203">
        <v>7000</v>
      </c>
      <c r="AU11" s="200">
        <v>39000</v>
      </c>
      <c r="AV11" s="200"/>
      <c r="AW11" s="200">
        <v>27300</v>
      </c>
      <c r="AX11" s="199">
        <f t="shared" si="5"/>
        <v>95600</v>
      </c>
      <c r="AY11" s="157">
        <v>8833.75</v>
      </c>
      <c r="AZ11" s="154">
        <f t="shared" si="0"/>
        <v>2800</v>
      </c>
      <c r="BA11" s="154">
        <f t="shared" si="1"/>
        <v>15600</v>
      </c>
      <c r="BB11" s="154">
        <f t="shared" si="2"/>
        <v>0</v>
      </c>
      <c r="BC11" s="154">
        <f t="shared" si="3"/>
        <v>10920</v>
      </c>
      <c r="BD11" s="154">
        <f t="shared" si="6"/>
        <v>38153.75</v>
      </c>
    </row>
    <row r="12" spans="1:56" ht="15.75" x14ac:dyDescent="0.25">
      <c r="A12" s="22" t="s">
        <v>547</v>
      </c>
      <c r="B12" s="144">
        <v>11330</v>
      </c>
      <c r="C12" s="23">
        <v>11596.666666666666</v>
      </c>
      <c r="D12" s="23">
        <v>13000</v>
      </c>
      <c r="G12" s="23">
        <v>10</v>
      </c>
      <c r="H12" s="67" t="s">
        <v>545</v>
      </c>
      <c r="I12" s="23"/>
      <c r="J12" s="23"/>
      <c r="K12" s="23"/>
      <c r="L12" s="23"/>
      <c r="M12" s="23"/>
      <c r="N12" s="116"/>
      <c r="O12" s="23">
        <v>66</v>
      </c>
      <c r="P12" s="55">
        <v>82.5</v>
      </c>
      <c r="Q12" s="63">
        <v>58900</v>
      </c>
      <c r="R12" s="63">
        <v>15</v>
      </c>
      <c r="S12" s="63"/>
      <c r="T12" s="63">
        <v>9000</v>
      </c>
      <c r="U12" s="63">
        <v>29950</v>
      </c>
      <c r="V12" s="63">
        <v>11330</v>
      </c>
      <c r="W12" s="63">
        <v>39100</v>
      </c>
      <c r="X12" s="27">
        <v>148280</v>
      </c>
      <c r="Y12" s="27">
        <v>48781.875</v>
      </c>
      <c r="Z12" s="96">
        <v>7425</v>
      </c>
      <c r="AA12" s="96">
        <v>24708.75</v>
      </c>
      <c r="AB12" s="29">
        <v>9347.25</v>
      </c>
      <c r="AC12" s="29">
        <v>32257.5</v>
      </c>
      <c r="AG12" s="21">
        <v>10</v>
      </c>
      <c r="AH12" s="22" t="s">
        <v>160</v>
      </c>
      <c r="AI12" s="79"/>
      <c r="AJ12" s="79">
        <v>1</v>
      </c>
      <c r="AK12" s="79"/>
      <c r="AL12" s="79"/>
      <c r="AM12" s="79"/>
      <c r="AN12" s="163">
        <v>1</v>
      </c>
      <c r="AO12" s="79">
        <f>AO10+AN12</f>
        <v>33</v>
      </c>
      <c r="AP12" s="104">
        <v>41.25</v>
      </c>
      <c r="AQ12" s="202">
        <v>9250</v>
      </c>
      <c r="AR12" s="202">
        <v>18</v>
      </c>
      <c r="AS12" s="202">
        <v>15</v>
      </c>
      <c r="AT12" s="203">
        <v>7500</v>
      </c>
      <c r="AU12" s="200">
        <v>39000</v>
      </c>
      <c r="AV12" s="200"/>
      <c r="AW12" s="200">
        <v>27300</v>
      </c>
      <c r="AX12" s="199">
        <f t="shared" si="5"/>
        <v>83050</v>
      </c>
      <c r="AY12" s="157">
        <v>3731.875</v>
      </c>
      <c r="AZ12" s="154">
        <f t="shared" si="0"/>
        <v>3093.75</v>
      </c>
      <c r="BA12" s="154">
        <f t="shared" si="1"/>
        <v>16087.5</v>
      </c>
      <c r="BB12" s="154">
        <f t="shared" si="2"/>
        <v>0</v>
      </c>
      <c r="BC12" s="154">
        <f t="shared" si="3"/>
        <v>11261.25</v>
      </c>
      <c r="BD12" s="154">
        <f t="shared" si="6"/>
        <v>34174.375</v>
      </c>
    </row>
    <row r="13" spans="1:56" ht="15.75" x14ac:dyDescent="0.25">
      <c r="A13" s="22" t="s">
        <v>332</v>
      </c>
      <c r="B13" s="144">
        <v>39100</v>
      </c>
      <c r="C13" s="23">
        <v>30760.227272727272</v>
      </c>
      <c r="D13" s="23">
        <v>39100</v>
      </c>
      <c r="G13" s="23">
        <v>11</v>
      </c>
      <c r="H13" s="67" t="s">
        <v>546</v>
      </c>
      <c r="I13" s="23"/>
      <c r="J13" s="23"/>
      <c r="K13" s="23"/>
      <c r="L13" s="23"/>
      <c r="M13" s="23"/>
      <c r="N13" s="116"/>
      <c r="O13" s="23">
        <v>66</v>
      </c>
      <c r="P13" s="55">
        <v>82.5</v>
      </c>
      <c r="Q13" s="63">
        <v>0</v>
      </c>
      <c r="R13" s="63">
        <v>2</v>
      </c>
      <c r="S13" s="63"/>
      <c r="T13" s="63"/>
      <c r="U13" s="63"/>
      <c r="V13" s="63"/>
      <c r="W13" s="63"/>
      <c r="X13" s="27">
        <v>0</v>
      </c>
      <c r="Y13" s="27">
        <v>0</v>
      </c>
      <c r="Z13" s="96">
        <v>0</v>
      </c>
      <c r="AA13" s="96">
        <v>0</v>
      </c>
      <c r="AB13" s="29">
        <v>0</v>
      </c>
      <c r="AC13" s="29">
        <v>0</v>
      </c>
      <c r="AG13" s="21">
        <v>11</v>
      </c>
      <c r="AH13" s="22" t="s">
        <v>285</v>
      </c>
      <c r="AI13" s="79"/>
      <c r="AJ13" s="79"/>
      <c r="AK13" s="79"/>
      <c r="AL13" s="79"/>
      <c r="AM13" s="79">
        <v>1</v>
      </c>
      <c r="AN13" s="163">
        <v>1</v>
      </c>
      <c r="AO13" s="79">
        <f t="shared" si="4"/>
        <v>34</v>
      </c>
      <c r="AP13" s="104">
        <v>42.5</v>
      </c>
      <c r="AQ13" s="202">
        <v>8400</v>
      </c>
      <c r="AR13" s="202"/>
      <c r="AS13" s="202">
        <v>18</v>
      </c>
      <c r="AT13" s="203">
        <v>9000</v>
      </c>
      <c r="AU13" s="200">
        <v>39000</v>
      </c>
      <c r="AV13" s="200"/>
      <c r="AW13" s="200">
        <v>27300</v>
      </c>
      <c r="AX13" s="199">
        <f t="shared" si="5"/>
        <v>83700</v>
      </c>
      <c r="AY13" s="157">
        <v>3690.625</v>
      </c>
      <c r="AZ13" s="154">
        <f t="shared" si="0"/>
        <v>3825</v>
      </c>
      <c r="BA13" s="154">
        <f t="shared" si="1"/>
        <v>16575</v>
      </c>
      <c r="BB13" s="154">
        <f t="shared" si="2"/>
        <v>0</v>
      </c>
      <c r="BC13" s="154">
        <f t="shared" si="3"/>
        <v>11602.5</v>
      </c>
      <c r="BD13" s="154">
        <f t="shared" si="6"/>
        <v>35693.125</v>
      </c>
    </row>
    <row r="14" spans="1:56" ht="15.75" x14ac:dyDescent="0.25">
      <c r="A14" s="22" t="s">
        <v>581</v>
      </c>
      <c r="B14" s="144">
        <v>20000</v>
      </c>
      <c r="C14" s="23">
        <v>20000</v>
      </c>
      <c r="D14" s="23">
        <v>20000</v>
      </c>
      <c r="G14" s="23">
        <v>12</v>
      </c>
      <c r="H14" s="22" t="s">
        <v>89</v>
      </c>
      <c r="I14" s="23">
        <v>4</v>
      </c>
      <c r="J14" s="23">
        <v>1</v>
      </c>
      <c r="K14" s="23">
        <v>2</v>
      </c>
      <c r="L14" s="23">
        <v>2</v>
      </c>
      <c r="M14" s="23">
        <v>5</v>
      </c>
      <c r="N14" s="116">
        <v>14</v>
      </c>
      <c r="O14" s="23"/>
      <c r="P14" s="25"/>
      <c r="Q14" s="63"/>
      <c r="R14" s="63"/>
      <c r="S14" s="63"/>
      <c r="T14" s="63"/>
      <c r="U14" s="63"/>
      <c r="V14" s="63"/>
      <c r="W14" s="63"/>
      <c r="X14" s="27">
        <v>0</v>
      </c>
      <c r="Y14" s="27"/>
      <c r="Z14" s="96">
        <v>0</v>
      </c>
      <c r="AA14" s="96">
        <v>0</v>
      </c>
      <c r="AB14" s="29">
        <v>0</v>
      </c>
      <c r="AC14" s="29">
        <v>0</v>
      </c>
      <c r="AG14" s="21">
        <v>12</v>
      </c>
      <c r="AH14" s="67" t="s">
        <v>540</v>
      </c>
      <c r="AI14" s="79"/>
      <c r="AJ14" s="79"/>
      <c r="AK14" s="79"/>
      <c r="AL14" s="79"/>
      <c r="AM14" s="79"/>
      <c r="AN14" s="163"/>
      <c r="AO14" s="79">
        <v>34</v>
      </c>
      <c r="AP14" s="104">
        <v>42.5</v>
      </c>
      <c r="AQ14" s="202">
        <v>5310</v>
      </c>
      <c r="AR14" s="202"/>
      <c r="AS14" s="202"/>
      <c r="AT14" s="203"/>
      <c r="AU14" s="200">
        <v>39000</v>
      </c>
      <c r="AV14" s="200"/>
      <c r="AW14" s="200">
        <v>27300</v>
      </c>
      <c r="AX14" s="199">
        <f t="shared" si="5"/>
        <v>71610</v>
      </c>
      <c r="AY14" s="157">
        <v>2326.25</v>
      </c>
      <c r="AZ14" s="154">
        <f t="shared" si="0"/>
        <v>0</v>
      </c>
      <c r="BA14" s="154">
        <f t="shared" si="1"/>
        <v>16575</v>
      </c>
      <c r="BB14" s="154">
        <f t="shared" si="2"/>
        <v>0</v>
      </c>
      <c r="BC14" s="154">
        <f t="shared" si="3"/>
        <v>11602.5</v>
      </c>
      <c r="BD14" s="154">
        <f t="shared" si="6"/>
        <v>30503.75</v>
      </c>
    </row>
    <row r="15" spans="1:56" ht="15.75" x14ac:dyDescent="0.25">
      <c r="A15" s="22" t="s">
        <v>595</v>
      </c>
      <c r="B15" s="115">
        <v>300</v>
      </c>
      <c r="C15" s="23">
        <v>300</v>
      </c>
      <c r="D15" s="23">
        <v>300</v>
      </c>
      <c r="G15" s="167" t="s">
        <v>619</v>
      </c>
      <c r="H15" s="167"/>
      <c r="I15" s="116">
        <v>16</v>
      </c>
      <c r="J15" s="116">
        <v>16</v>
      </c>
      <c r="K15" s="116">
        <v>16</v>
      </c>
      <c r="L15" s="116">
        <v>16</v>
      </c>
      <c r="M15" s="116">
        <v>16</v>
      </c>
      <c r="N15" s="116">
        <v>80</v>
      </c>
      <c r="O15" s="116"/>
      <c r="P15" s="55">
        <v>0</v>
      </c>
      <c r="Q15" s="98">
        <v>799250</v>
      </c>
      <c r="R15" s="98"/>
      <c r="S15" s="98"/>
      <c r="T15" s="98">
        <v>288750</v>
      </c>
      <c r="U15" s="98">
        <v>353650</v>
      </c>
      <c r="V15" s="98">
        <v>34790</v>
      </c>
      <c r="W15" s="98">
        <v>350803</v>
      </c>
      <c r="X15" s="98">
        <v>1827243</v>
      </c>
      <c r="Y15" s="98">
        <f>SUM(Y3:Y14)</f>
        <v>487309.75</v>
      </c>
      <c r="Z15" s="98">
        <v>227661.875</v>
      </c>
      <c r="AA15" s="98">
        <v>278978.75</v>
      </c>
      <c r="AB15" s="98">
        <v>28398.5</v>
      </c>
      <c r="AC15" s="98">
        <v>278002.03749999998</v>
      </c>
      <c r="AG15" s="21">
        <v>13</v>
      </c>
      <c r="AH15" s="22" t="s">
        <v>31</v>
      </c>
      <c r="AI15" s="79">
        <v>3</v>
      </c>
      <c r="AJ15" s="79">
        <v>3</v>
      </c>
      <c r="AK15" s="79">
        <v>4</v>
      </c>
      <c r="AL15" s="79">
        <v>4</v>
      </c>
      <c r="AM15" s="79">
        <v>4</v>
      </c>
      <c r="AN15" s="163">
        <v>18</v>
      </c>
      <c r="AO15" s="79">
        <f>AO13+AN15</f>
        <v>52</v>
      </c>
      <c r="AP15" s="104">
        <v>65</v>
      </c>
      <c r="AQ15" s="202">
        <v>47110</v>
      </c>
      <c r="AR15" s="202">
        <v>69</v>
      </c>
      <c r="AS15" s="202">
        <f>16+25+(18525/500)</f>
        <v>78.05</v>
      </c>
      <c r="AT15" s="203">
        <f>8000+12500+18525</f>
        <v>39025</v>
      </c>
      <c r="AU15" s="200">
        <v>39000</v>
      </c>
      <c r="AV15" s="200"/>
      <c r="AW15" s="200">
        <v>27300</v>
      </c>
      <c r="AX15" s="199">
        <f t="shared" si="5"/>
        <v>152435</v>
      </c>
      <c r="AY15" s="157">
        <v>30796.875</v>
      </c>
      <c r="AZ15" s="154">
        <f t="shared" si="0"/>
        <v>25366.25</v>
      </c>
      <c r="BA15" s="154">
        <f t="shared" si="1"/>
        <v>25350</v>
      </c>
      <c r="BB15" s="154">
        <f t="shared" si="2"/>
        <v>0</v>
      </c>
      <c r="BC15" s="154">
        <f t="shared" si="3"/>
        <v>17745</v>
      </c>
      <c r="BD15" s="154">
        <f t="shared" si="6"/>
        <v>99258.125</v>
      </c>
    </row>
    <row r="16" spans="1:56" ht="15.75" x14ac:dyDescent="0.25">
      <c r="A16" s="22" t="s">
        <v>588</v>
      </c>
      <c r="B16" s="115">
        <v>200</v>
      </c>
      <c r="C16" s="23">
        <v>200</v>
      </c>
      <c r="D16" s="23">
        <v>200</v>
      </c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>
        <f>Q15</f>
        <v>799250</v>
      </c>
      <c r="R16" s="29"/>
      <c r="S16" s="29"/>
      <c r="T16" s="167">
        <f>T15+U15+V15+W15</f>
        <v>1027993</v>
      </c>
      <c r="U16" s="167"/>
      <c r="V16" s="167"/>
      <c r="W16" s="167"/>
      <c r="X16" s="29"/>
      <c r="Y16" s="29">
        <v>487310</v>
      </c>
      <c r="Z16" s="167">
        <f>Z15+AA15+AB15+AC15</f>
        <v>813041.16249999998</v>
      </c>
      <c r="AA16" s="167"/>
      <c r="AB16" s="167"/>
      <c r="AC16" s="167"/>
      <c r="AG16" s="21">
        <v>14</v>
      </c>
      <c r="AH16" s="22" t="s">
        <v>58</v>
      </c>
      <c r="AI16" s="79">
        <v>1</v>
      </c>
      <c r="AJ16" s="79">
        <v>2</v>
      </c>
      <c r="AK16" s="79"/>
      <c r="AL16" s="79">
        <v>3</v>
      </c>
      <c r="AM16" s="79">
        <v>1</v>
      </c>
      <c r="AN16" s="163">
        <v>7</v>
      </c>
      <c r="AO16" s="79">
        <f t="shared" si="4"/>
        <v>59</v>
      </c>
      <c r="AP16" s="104">
        <v>73.75</v>
      </c>
      <c r="AQ16" s="202">
        <v>11250</v>
      </c>
      <c r="AR16" s="202">
        <f>27+49</f>
        <v>76</v>
      </c>
      <c r="AS16" s="202">
        <v>46</v>
      </c>
      <c r="AT16" s="204">
        <v>21850</v>
      </c>
      <c r="AU16" s="200">
        <v>37000</v>
      </c>
      <c r="AV16" s="200"/>
      <c r="AW16" s="200">
        <v>28210</v>
      </c>
      <c r="AX16" s="199">
        <f t="shared" si="5"/>
        <v>98310</v>
      </c>
      <c r="AY16" s="157">
        <v>8179.375</v>
      </c>
      <c r="AZ16" s="154">
        <f t="shared" si="0"/>
        <v>16114.375</v>
      </c>
      <c r="BA16" s="154">
        <f t="shared" si="1"/>
        <v>27287.5</v>
      </c>
      <c r="BB16" s="154">
        <f t="shared" si="2"/>
        <v>0</v>
      </c>
      <c r="BC16" s="154">
        <f t="shared" si="3"/>
        <v>20804.875</v>
      </c>
      <c r="BD16" s="154">
        <f t="shared" si="6"/>
        <v>72386.125</v>
      </c>
    </row>
    <row r="17" spans="1:56" ht="15.75" x14ac:dyDescent="0.25">
      <c r="A17" s="22" t="s">
        <v>596</v>
      </c>
      <c r="B17" s="25">
        <f>SUM(B4:B16)</f>
        <v>159991.25</v>
      </c>
      <c r="C17" s="23">
        <v>168630.83539196313</v>
      </c>
      <c r="D17" s="23">
        <v>153100</v>
      </c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170">
        <f>Q16+T16</f>
        <v>1827243</v>
      </c>
      <c r="R17" s="170"/>
      <c r="S17" s="170"/>
      <c r="T17" s="170"/>
      <c r="U17" s="170"/>
      <c r="V17" s="170"/>
      <c r="W17" s="170"/>
      <c r="X17" s="160"/>
      <c r="Y17" s="174">
        <f>Y16+Z16</f>
        <v>1300351.1625000001</v>
      </c>
      <c r="Z17" s="174"/>
      <c r="AA17" s="174"/>
      <c r="AB17" s="174"/>
      <c r="AC17" s="174"/>
      <c r="AG17" s="21">
        <v>15</v>
      </c>
      <c r="AH17" s="22" t="s">
        <v>142</v>
      </c>
      <c r="AI17" s="79"/>
      <c r="AJ17" s="79">
        <v>1</v>
      </c>
      <c r="AK17" s="79">
        <v>1</v>
      </c>
      <c r="AL17" s="79"/>
      <c r="AM17" s="79"/>
      <c r="AN17" s="163">
        <v>2</v>
      </c>
      <c r="AO17" s="79">
        <f t="shared" si="4"/>
        <v>61</v>
      </c>
      <c r="AP17" s="104">
        <v>76.25</v>
      </c>
      <c r="AQ17" s="202">
        <v>14080</v>
      </c>
      <c r="AR17" s="202"/>
      <c r="AS17" s="202"/>
      <c r="AT17" s="204"/>
      <c r="AU17" s="200">
        <v>37000</v>
      </c>
      <c r="AV17" s="200"/>
      <c r="AW17" s="200">
        <v>30193</v>
      </c>
      <c r="AX17" s="199">
        <f t="shared" si="5"/>
        <v>81273</v>
      </c>
      <c r="AY17" s="157">
        <v>10588.75</v>
      </c>
      <c r="AZ17" s="154">
        <f t="shared" si="0"/>
        <v>0</v>
      </c>
      <c r="BA17" s="154">
        <f t="shared" si="1"/>
        <v>28212.5</v>
      </c>
      <c r="BB17" s="154">
        <f t="shared" si="2"/>
        <v>0</v>
      </c>
      <c r="BC17" s="154">
        <f t="shared" si="3"/>
        <v>23022.162499999999</v>
      </c>
      <c r="BD17" s="154">
        <f t="shared" si="6"/>
        <v>61823.412499999999</v>
      </c>
    </row>
    <row r="18" spans="1:56" ht="15.75" x14ac:dyDescent="0.25">
      <c r="A18" s="22" t="s">
        <v>585</v>
      </c>
      <c r="B18" s="25">
        <f>B17/80</f>
        <v>1999.890625</v>
      </c>
      <c r="C18" s="23">
        <v>2107.885442399539</v>
      </c>
      <c r="D18" s="23">
        <v>1913.75</v>
      </c>
      <c r="AG18" s="21">
        <v>16</v>
      </c>
      <c r="AH18" s="22" t="s">
        <v>305</v>
      </c>
      <c r="AI18" s="79"/>
      <c r="AJ18" s="79"/>
      <c r="AK18" s="79"/>
      <c r="AL18" s="79"/>
      <c r="AM18" s="79">
        <v>1</v>
      </c>
      <c r="AN18" s="163">
        <v>1</v>
      </c>
      <c r="AO18" s="79">
        <f t="shared" si="4"/>
        <v>62</v>
      </c>
      <c r="AP18" s="104">
        <v>77.5</v>
      </c>
      <c r="AQ18" s="202">
        <v>22840</v>
      </c>
      <c r="AR18" s="202">
        <v>119</v>
      </c>
      <c r="AS18" s="202">
        <f>24+25+27+24</f>
        <v>100</v>
      </c>
      <c r="AT18" s="204">
        <f>12000+12500+13500+11400</f>
        <v>49400</v>
      </c>
      <c r="AU18" s="200">
        <v>37000</v>
      </c>
      <c r="AV18" s="200"/>
      <c r="AW18" s="200">
        <v>34000</v>
      </c>
      <c r="AX18" s="199">
        <f t="shared" si="5"/>
        <v>143240</v>
      </c>
      <c r="AY18" s="157">
        <v>17777.5</v>
      </c>
      <c r="AZ18" s="154">
        <f t="shared" si="0"/>
        <v>38285</v>
      </c>
      <c r="BA18" s="154">
        <f t="shared" si="1"/>
        <v>28675</v>
      </c>
      <c r="BB18" s="154">
        <f t="shared" si="2"/>
        <v>0</v>
      </c>
      <c r="BC18" s="154">
        <f t="shared" si="3"/>
        <v>26350</v>
      </c>
      <c r="BD18" s="154">
        <f t="shared" si="6"/>
        <v>111087.5</v>
      </c>
    </row>
    <row r="19" spans="1:56" ht="15.75" x14ac:dyDescent="0.25">
      <c r="A19" s="22" t="s">
        <v>586</v>
      </c>
      <c r="B19" s="25">
        <f>B17/70</f>
        <v>2285.5892857142858</v>
      </c>
      <c r="C19" s="23">
        <v>2409.0119341709019</v>
      </c>
      <c r="D19" s="23">
        <v>2187.1428571428573</v>
      </c>
      <c r="AG19" s="21">
        <v>17</v>
      </c>
      <c r="AH19" s="67" t="s">
        <v>541</v>
      </c>
      <c r="AI19" s="79"/>
      <c r="AJ19" s="79"/>
      <c r="AK19" s="79"/>
      <c r="AL19" s="79"/>
      <c r="AM19" s="79"/>
      <c r="AN19" s="163"/>
      <c r="AO19" s="79">
        <v>62</v>
      </c>
      <c r="AP19" s="104">
        <v>77.5</v>
      </c>
      <c r="AQ19" s="202">
        <v>423660</v>
      </c>
      <c r="AR19" s="202">
        <v>49</v>
      </c>
      <c r="AS19" s="202"/>
      <c r="AT19" s="204">
        <v>49500</v>
      </c>
      <c r="AU19" s="200">
        <v>37000</v>
      </c>
      <c r="AV19" s="200"/>
      <c r="AW19" s="200">
        <v>34000</v>
      </c>
      <c r="AX19" s="199">
        <f t="shared" si="5"/>
        <v>544160</v>
      </c>
      <c r="AY19" s="157">
        <v>185958.25</v>
      </c>
      <c r="AZ19" s="154">
        <f t="shared" si="0"/>
        <v>38362.5</v>
      </c>
      <c r="BA19" s="154">
        <f t="shared" si="1"/>
        <v>28675</v>
      </c>
      <c r="BB19" s="154">
        <f t="shared" si="2"/>
        <v>0</v>
      </c>
      <c r="BC19" s="154">
        <f t="shared" si="3"/>
        <v>26350</v>
      </c>
      <c r="BD19" s="154">
        <f t="shared" si="6"/>
        <v>279345.75</v>
      </c>
    </row>
    <row r="20" spans="1:56" ht="15.75" x14ac:dyDescent="0.25">
      <c r="A20" s="22" t="s">
        <v>597</v>
      </c>
      <c r="B20" s="116"/>
      <c r="C20" s="116"/>
      <c r="D20" s="145" t="s">
        <v>607</v>
      </c>
      <c r="AG20" s="21">
        <v>18</v>
      </c>
      <c r="AH20" s="22" t="s">
        <v>76</v>
      </c>
      <c r="AI20" s="79">
        <v>1</v>
      </c>
      <c r="AJ20" s="79">
        <v>1</v>
      </c>
      <c r="AK20" s="79"/>
      <c r="AL20" s="79"/>
      <c r="AM20" s="79"/>
      <c r="AN20" s="163">
        <v>2</v>
      </c>
      <c r="AO20" s="79">
        <f>AO18+AN20</f>
        <v>64</v>
      </c>
      <c r="AP20" s="104">
        <v>80</v>
      </c>
      <c r="AQ20" s="202">
        <v>67950</v>
      </c>
      <c r="AR20" s="202">
        <v>78</v>
      </c>
      <c r="AS20" s="202"/>
      <c r="AT20" s="204">
        <v>24500</v>
      </c>
      <c r="AU20" s="200">
        <v>37000</v>
      </c>
      <c r="AV20" s="200"/>
      <c r="AW20" s="200">
        <v>34000</v>
      </c>
      <c r="AX20" s="199">
        <f t="shared" si="5"/>
        <v>163450</v>
      </c>
      <c r="AY20" s="157">
        <v>54249.875</v>
      </c>
      <c r="AZ20" s="154">
        <f t="shared" si="0"/>
        <v>19600</v>
      </c>
      <c r="BA20" s="154">
        <f t="shared" si="1"/>
        <v>29600</v>
      </c>
      <c r="BB20" s="154">
        <f t="shared" si="2"/>
        <v>0</v>
      </c>
      <c r="BC20" s="154">
        <f t="shared" si="3"/>
        <v>27200</v>
      </c>
      <c r="BD20" s="154">
        <f t="shared" si="6"/>
        <v>130649.875</v>
      </c>
    </row>
    <row r="21" spans="1:56" ht="15.75" x14ac:dyDescent="0.25">
      <c r="AG21" s="21">
        <v>19</v>
      </c>
      <c r="AH21" s="67" t="s">
        <v>542</v>
      </c>
      <c r="AI21" s="79"/>
      <c r="AJ21" s="79"/>
      <c r="AK21" s="79"/>
      <c r="AL21" s="79"/>
      <c r="AM21" s="79"/>
      <c r="AN21" s="163"/>
      <c r="AO21" s="79">
        <v>64</v>
      </c>
      <c r="AP21" s="104">
        <v>80</v>
      </c>
      <c r="AQ21" s="202">
        <v>48170</v>
      </c>
      <c r="AR21" s="202">
        <v>7</v>
      </c>
      <c r="AS21" s="202"/>
      <c r="AT21" s="204">
        <v>25000</v>
      </c>
      <c r="AU21" s="200">
        <v>37000</v>
      </c>
      <c r="AV21" s="200"/>
      <c r="AW21" s="200">
        <v>34000</v>
      </c>
      <c r="AX21" s="199">
        <f t="shared" si="5"/>
        <v>144170</v>
      </c>
      <c r="AY21" s="157">
        <v>38516.875</v>
      </c>
      <c r="AZ21" s="154">
        <f t="shared" si="0"/>
        <v>20000</v>
      </c>
      <c r="BA21" s="154">
        <f t="shared" si="1"/>
        <v>29600</v>
      </c>
      <c r="BB21" s="154">
        <f t="shared" si="2"/>
        <v>0</v>
      </c>
      <c r="BC21" s="154">
        <f t="shared" si="3"/>
        <v>27200</v>
      </c>
      <c r="BD21" s="154">
        <f t="shared" si="6"/>
        <v>115316.875</v>
      </c>
    </row>
    <row r="22" spans="1:56" ht="15.75" x14ac:dyDescent="0.25">
      <c r="A22" s="74" t="s">
        <v>604</v>
      </c>
      <c r="AG22" s="21">
        <v>20</v>
      </c>
      <c r="AH22" s="67" t="s">
        <v>543</v>
      </c>
      <c r="AI22" s="79"/>
      <c r="AJ22" s="79"/>
      <c r="AK22" s="79"/>
      <c r="AL22" s="79"/>
      <c r="AM22" s="79"/>
      <c r="AN22" s="163"/>
      <c r="AO22" s="79">
        <v>64</v>
      </c>
      <c r="AP22" s="104">
        <v>80</v>
      </c>
      <c r="AQ22" s="202">
        <v>52510</v>
      </c>
      <c r="AR22" s="202">
        <v>6</v>
      </c>
      <c r="AS22" s="202">
        <f>9+39+49+50</f>
        <v>147</v>
      </c>
      <c r="AT22" s="204">
        <f>4500+19500+24500+25000</f>
        <v>73500</v>
      </c>
      <c r="AU22" s="200">
        <v>37000</v>
      </c>
      <c r="AV22" s="200"/>
      <c r="AW22" s="200">
        <v>39100</v>
      </c>
      <c r="AX22" s="199">
        <f t="shared" si="5"/>
        <v>202110</v>
      </c>
      <c r="AY22" s="157">
        <v>42080.875</v>
      </c>
      <c r="AZ22" s="154">
        <f t="shared" si="0"/>
        <v>58800</v>
      </c>
      <c r="BA22" s="154">
        <f t="shared" si="1"/>
        <v>29600</v>
      </c>
      <c r="BB22" s="154">
        <f t="shared" si="2"/>
        <v>0</v>
      </c>
      <c r="BC22" s="154">
        <f t="shared" si="3"/>
        <v>31280</v>
      </c>
      <c r="BD22" s="154">
        <f t="shared" si="6"/>
        <v>161760.875</v>
      </c>
    </row>
    <row r="23" spans="1:56" ht="15.75" x14ac:dyDescent="0.25">
      <c r="A23" s="74" t="s">
        <v>610</v>
      </c>
      <c r="AG23" s="21">
        <v>21</v>
      </c>
      <c r="AH23" s="67" t="s">
        <v>544</v>
      </c>
      <c r="AI23" s="79"/>
      <c r="AJ23" s="79"/>
      <c r="AK23" s="79"/>
      <c r="AL23" s="79"/>
      <c r="AM23" s="79"/>
      <c r="AN23" s="163"/>
      <c r="AO23" s="79">
        <v>64</v>
      </c>
      <c r="AP23" s="104">
        <v>80</v>
      </c>
      <c r="AQ23" s="202">
        <v>46990</v>
      </c>
      <c r="AR23" s="202">
        <v>13</v>
      </c>
      <c r="AS23" s="202"/>
      <c r="AT23" s="202">
        <v>25000</v>
      </c>
      <c r="AU23" s="200">
        <v>30300</v>
      </c>
      <c r="AV23" s="200">
        <f>8830+3300</f>
        <v>12130</v>
      </c>
      <c r="AW23" s="202">
        <v>39100</v>
      </c>
      <c r="AX23" s="199">
        <f t="shared" si="5"/>
        <v>153520</v>
      </c>
      <c r="AY23" s="157">
        <v>37515.125</v>
      </c>
      <c r="AZ23" s="154">
        <f t="shared" si="0"/>
        <v>20000</v>
      </c>
      <c r="BA23" s="154">
        <f t="shared" si="1"/>
        <v>24240</v>
      </c>
      <c r="BB23" s="200">
        <f>8830+3300</f>
        <v>12130</v>
      </c>
      <c r="BC23" s="154">
        <f t="shared" si="3"/>
        <v>31280</v>
      </c>
      <c r="BD23" s="154">
        <f t="shared" si="6"/>
        <v>125165.125</v>
      </c>
    </row>
    <row r="24" spans="1:56" ht="15.75" x14ac:dyDescent="0.25">
      <c r="A24" s="74" t="s">
        <v>605</v>
      </c>
      <c r="AG24" s="21">
        <v>22</v>
      </c>
      <c r="AH24" s="22" t="s">
        <v>149</v>
      </c>
      <c r="AI24" s="79"/>
      <c r="AJ24" s="79">
        <v>1</v>
      </c>
      <c r="AK24" s="79">
        <v>1</v>
      </c>
      <c r="AL24" s="79"/>
      <c r="AM24" s="79"/>
      <c r="AN24" s="163">
        <v>2</v>
      </c>
      <c r="AO24" s="79">
        <f>AO20+AN24</f>
        <v>66</v>
      </c>
      <c r="AP24" s="104">
        <v>82.5</v>
      </c>
      <c r="AQ24" s="202">
        <v>52900</v>
      </c>
      <c r="AR24" s="202">
        <v>14</v>
      </c>
      <c r="AS24" s="202"/>
      <c r="AT24" s="202">
        <v>11000</v>
      </c>
      <c r="AU24" s="202">
        <v>34400</v>
      </c>
      <c r="AV24" s="202">
        <v>11330</v>
      </c>
      <c r="AW24" s="202">
        <v>39100</v>
      </c>
      <c r="AX24" s="199">
        <f t="shared" si="5"/>
        <v>148730</v>
      </c>
      <c r="AY24" s="157">
        <v>43661.25</v>
      </c>
      <c r="AZ24" s="154">
        <f t="shared" si="0"/>
        <v>9075</v>
      </c>
      <c r="BA24" s="154">
        <f t="shared" si="1"/>
        <v>28380</v>
      </c>
      <c r="BB24" s="202">
        <v>11330</v>
      </c>
      <c r="BC24" s="154">
        <f t="shared" si="3"/>
        <v>32257.5</v>
      </c>
      <c r="BD24" s="154">
        <f t="shared" si="6"/>
        <v>124703.75</v>
      </c>
    </row>
    <row r="25" spans="1:56" ht="15.75" x14ac:dyDescent="0.25">
      <c r="AG25" s="21">
        <v>23</v>
      </c>
      <c r="AH25" s="67" t="s">
        <v>545</v>
      </c>
      <c r="AI25" s="79"/>
      <c r="AJ25" s="79"/>
      <c r="AK25" s="79"/>
      <c r="AL25" s="79"/>
      <c r="AM25" s="79"/>
      <c r="AN25" s="163"/>
      <c r="AO25" s="79">
        <v>66</v>
      </c>
      <c r="AP25" s="104">
        <v>82.5</v>
      </c>
      <c r="AQ25" s="202">
        <v>58900</v>
      </c>
      <c r="AR25" s="202">
        <v>15</v>
      </c>
      <c r="AS25" s="202"/>
      <c r="AT25" s="202">
        <v>9000</v>
      </c>
      <c r="AU25" s="202">
        <v>29950</v>
      </c>
      <c r="AV25" s="202">
        <v>11330</v>
      </c>
      <c r="AW25" s="202">
        <v>39100</v>
      </c>
      <c r="AX25" s="199">
        <f t="shared" si="5"/>
        <v>148280</v>
      </c>
      <c r="AY25" s="157">
        <v>48781.875</v>
      </c>
      <c r="AZ25" s="154">
        <f t="shared" si="0"/>
        <v>7425</v>
      </c>
      <c r="BA25" s="154">
        <f t="shared" si="1"/>
        <v>24708.75</v>
      </c>
      <c r="BB25" s="202">
        <v>11330</v>
      </c>
      <c r="BC25" s="154">
        <f t="shared" si="3"/>
        <v>32257.5</v>
      </c>
      <c r="BD25" s="154">
        <f t="shared" si="6"/>
        <v>124503.125</v>
      </c>
    </row>
    <row r="26" spans="1:56" ht="15.75" x14ac:dyDescent="0.25">
      <c r="AG26" s="21">
        <v>24</v>
      </c>
      <c r="AH26" s="67" t="s">
        <v>546</v>
      </c>
      <c r="AI26" s="79"/>
      <c r="AJ26" s="79"/>
      <c r="AK26" s="79"/>
      <c r="AL26" s="79"/>
      <c r="AM26" s="79"/>
      <c r="AN26" s="163"/>
      <c r="AO26" s="79">
        <v>66</v>
      </c>
      <c r="AP26" s="104">
        <v>82.5</v>
      </c>
      <c r="AQ26" s="202">
        <v>0</v>
      </c>
      <c r="AR26" s="202">
        <v>2</v>
      </c>
      <c r="AS26" s="202"/>
      <c r="AT26" s="202"/>
      <c r="AU26" s="202"/>
      <c r="AV26" s="202"/>
      <c r="AW26" s="202"/>
      <c r="AX26" s="199">
        <f t="shared" si="5"/>
        <v>0</v>
      </c>
      <c r="AY26" s="157">
        <v>0</v>
      </c>
      <c r="AZ26" s="154">
        <f t="shared" si="0"/>
        <v>0</v>
      </c>
      <c r="BA26" s="154">
        <f t="shared" si="1"/>
        <v>0</v>
      </c>
      <c r="BB26" s="154">
        <f>AV26*AO26/80</f>
        <v>0</v>
      </c>
      <c r="BC26" s="154">
        <f t="shared" si="3"/>
        <v>0</v>
      </c>
      <c r="BD26" s="154">
        <f t="shared" si="6"/>
        <v>0</v>
      </c>
    </row>
    <row r="27" spans="1:56" ht="15.75" x14ac:dyDescent="0.25">
      <c r="AG27" s="21"/>
      <c r="AH27" s="22" t="s">
        <v>89</v>
      </c>
      <c r="AI27" s="79">
        <v>4</v>
      </c>
      <c r="AJ27" s="79">
        <v>1</v>
      </c>
      <c r="AK27" s="79">
        <v>2</v>
      </c>
      <c r="AL27" s="79">
        <v>2</v>
      </c>
      <c r="AM27" s="79">
        <v>5</v>
      </c>
      <c r="AN27" s="163">
        <v>14</v>
      </c>
      <c r="AO27" s="79"/>
      <c r="AP27" s="80"/>
      <c r="AQ27" s="202"/>
      <c r="AR27" s="202"/>
      <c r="AS27" s="202"/>
      <c r="AT27" s="202"/>
      <c r="AU27" s="202"/>
      <c r="AV27" s="202"/>
      <c r="AW27" s="202"/>
      <c r="AX27" s="199">
        <f t="shared" si="5"/>
        <v>0</v>
      </c>
      <c r="AY27" s="199"/>
      <c r="AZ27" s="154">
        <f t="shared" si="0"/>
        <v>0</v>
      </c>
      <c r="BA27" s="154">
        <f t="shared" si="1"/>
        <v>0</v>
      </c>
      <c r="BB27" s="154">
        <f>AV27*AO27/80</f>
        <v>0</v>
      </c>
      <c r="BC27" s="154">
        <f t="shared" si="3"/>
        <v>0</v>
      </c>
      <c r="BD27" s="154">
        <f t="shared" si="6"/>
        <v>0</v>
      </c>
    </row>
    <row r="28" spans="1:56" ht="18.75" x14ac:dyDescent="0.3">
      <c r="AG28" s="22"/>
      <c r="AH28" s="22" t="s">
        <v>318</v>
      </c>
      <c r="AI28" s="163">
        <v>16</v>
      </c>
      <c r="AJ28" s="163">
        <v>16</v>
      </c>
      <c r="AK28" s="163">
        <v>16</v>
      </c>
      <c r="AL28" s="163">
        <v>16</v>
      </c>
      <c r="AM28" s="163">
        <v>16</v>
      </c>
      <c r="AN28" s="163">
        <v>80</v>
      </c>
      <c r="AO28" s="163"/>
      <c r="AP28" s="104">
        <f t="shared" ref="AP28" si="7">AO28/80*100</f>
        <v>0</v>
      </c>
      <c r="AQ28" s="222">
        <f>SUM(AQ3:AQ27)</f>
        <v>1076490</v>
      </c>
      <c r="AR28" s="222"/>
      <c r="AS28" s="222"/>
      <c r="AT28" s="222">
        <f t="shared" ref="AT28:BC28" si="8">SUM(AT3:AT27)</f>
        <v>399775</v>
      </c>
      <c r="AU28" s="222">
        <f t="shared" si="8"/>
        <v>758650</v>
      </c>
      <c r="AV28" s="222">
        <f t="shared" si="8"/>
        <v>34790</v>
      </c>
      <c r="AW28" s="222">
        <f t="shared" si="8"/>
        <v>676725</v>
      </c>
      <c r="AX28" s="222">
        <f t="shared" si="8"/>
        <v>2946430</v>
      </c>
      <c r="AY28" s="222">
        <f t="shared" si="8"/>
        <v>580019.75</v>
      </c>
      <c r="AZ28" s="222">
        <f t="shared" si="8"/>
        <v>277496.875</v>
      </c>
      <c r="BA28" s="222">
        <f t="shared" si="8"/>
        <v>422791.25</v>
      </c>
      <c r="BB28" s="222">
        <f t="shared" si="8"/>
        <v>34790</v>
      </c>
      <c r="BC28" s="222">
        <f t="shared" si="8"/>
        <v>389635.03749999998</v>
      </c>
      <c r="BD28" s="192">
        <f>SUM(BD3:BD27)</f>
        <v>1704732.9125000001</v>
      </c>
    </row>
    <row r="29" spans="1:56" ht="21.75" customHeight="1" x14ac:dyDescent="0.25">
      <c r="AH29" s="211" t="s">
        <v>626</v>
      </c>
      <c r="AI29" s="211"/>
      <c r="AJ29" s="211"/>
      <c r="AK29" s="211"/>
      <c r="AL29" s="211"/>
      <c r="AM29" s="211"/>
      <c r="AN29" s="211"/>
      <c r="AO29" s="211"/>
      <c r="AP29" s="211"/>
      <c r="AQ29" s="210">
        <f>SUM(AQ28:AW28)</f>
        <v>2946430</v>
      </c>
      <c r="AR29" s="210"/>
      <c r="AS29" s="210"/>
      <c r="AT29" s="210"/>
      <c r="AU29" s="210"/>
      <c r="AV29" s="210"/>
      <c r="AW29" s="210"/>
      <c r="AX29" s="212"/>
      <c r="AY29" s="210">
        <f>SUM(AY28:BC28)</f>
        <v>1704732.9125000001</v>
      </c>
      <c r="AZ29" s="210"/>
      <c r="BA29" s="210"/>
      <c r="BB29" s="210"/>
      <c r="BC29" s="210"/>
      <c r="BD29" s="212">
        <f>AQ29-AY29</f>
        <v>1241697.0874999999</v>
      </c>
    </row>
    <row r="30" spans="1:56" ht="30" customHeight="1" x14ac:dyDescent="0.45">
      <c r="AH30" s="211" t="s">
        <v>625</v>
      </c>
      <c r="AI30" s="211"/>
      <c r="AJ30" s="211"/>
      <c r="AK30" s="211"/>
      <c r="AL30" s="211"/>
      <c r="AM30" s="211"/>
      <c r="AN30" s="211"/>
      <c r="AO30" s="211"/>
      <c r="AP30" s="211"/>
      <c r="AQ30" s="213">
        <f>4100000-AQ29</f>
        <v>1153570</v>
      </c>
      <c r="AR30" s="214"/>
      <c r="AS30" s="214"/>
      <c r="AT30" s="214"/>
      <c r="AU30" s="214"/>
      <c r="AV30" s="214"/>
      <c r="AW30" s="214"/>
      <c r="AX30" s="215"/>
      <c r="AY30" s="214" t="s">
        <v>628</v>
      </c>
      <c r="AZ30" s="214"/>
      <c r="BA30" s="214"/>
      <c r="BB30" s="214"/>
      <c r="BC30" s="214"/>
      <c r="BD30" s="216">
        <f>30*AQ30/100</f>
        <v>346071</v>
      </c>
    </row>
    <row r="31" spans="1:56" ht="31.5" x14ac:dyDescent="0.5">
      <c r="AH31" s="211" t="s">
        <v>564</v>
      </c>
      <c r="AI31" s="211"/>
      <c r="AJ31" s="211"/>
      <c r="AK31" s="211"/>
      <c r="AL31" s="211"/>
      <c r="AM31" s="211"/>
      <c r="AN31" s="211"/>
      <c r="AO31" s="211"/>
      <c r="AP31" s="211"/>
      <c r="AQ31" s="217">
        <f>AQ30+AQ29</f>
        <v>4100000</v>
      </c>
      <c r="AR31" s="218"/>
      <c r="AS31" s="218"/>
      <c r="AT31" s="218"/>
      <c r="AU31" s="218"/>
      <c r="AV31" s="218"/>
      <c r="AW31" s="218"/>
      <c r="AX31" s="29"/>
      <c r="AY31" s="219"/>
      <c r="AZ31" s="220"/>
      <c r="BA31" s="220"/>
      <c r="BB31" s="220"/>
      <c r="BC31" s="221"/>
      <c r="BD31" s="29"/>
    </row>
    <row r="32" spans="1:56" ht="31.5" x14ac:dyDescent="0.5">
      <c r="AH32" s="211" t="s">
        <v>627</v>
      </c>
      <c r="AI32" s="211"/>
      <c r="AJ32" s="211"/>
      <c r="AK32" s="211"/>
      <c r="AL32" s="211"/>
      <c r="AM32" s="211"/>
      <c r="AN32" s="211"/>
      <c r="AO32" s="211"/>
      <c r="AP32" s="211"/>
      <c r="AQ32" s="217">
        <f>AQ31-BD29-BD30</f>
        <v>2512231.9125000001</v>
      </c>
      <c r="AR32" s="218"/>
      <c r="AS32" s="218"/>
      <c r="AT32" s="218"/>
      <c r="AU32" s="218"/>
      <c r="AV32" s="218"/>
      <c r="AW32" s="218"/>
      <c r="AX32" s="29"/>
      <c r="AY32" s="219"/>
      <c r="AZ32" s="220"/>
      <c r="BA32" s="220"/>
      <c r="BB32" s="220"/>
      <c r="BC32" s="221"/>
      <c r="BD32" s="29"/>
    </row>
    <row r="35" spans="34:49" ht="31.5" x14ac:dyDescent="0.5">
      <c r="AH35" s="211" t="s">
        <v>629</v>
      </c>
      <c r="AI35" s="211"/>
      <c r="AJ35" s="211"/>
      <c r="AK35" s="211"/>
      <c r="AL35" s="211"/>
      <c r="AM35" s="211"/>
      <c r="AN35" s="211"/>
      <c r="AO35" s="211"/>
      <c r="AP35" s="211"/>
      <c r="AQ35" s="217">
        <v>8525100</v>
      </c>
      <c r="AR35" s="218"/>
      <c r="AS35" s="218"/>
      <c r="AT35" s="218"/>
      <c r="AU35" s="218"/>
      <c r="AV35" s="218"/>
      <c r="AW35" s="218"/>
    </row>
    <row r="36" spans="34:49" ht="31.5" x14ac:dyDescent="0.5">
      <c r="AH36" s="211" t="s">
        <v>630</v>
      </c>
      <c r="AI36" s="211"/>
      <c r="AJ36" s="211"/>
      <c r="AK36" s="211"/>
      <c r="AL36" s="211"/>
      <c r="AM36" s="211"/>
      <c r="AN36" s="211"/>
      <c r="AO36" s="211"/>
      <c r="AP36" s="211"/>
      <c r="AQ36" s="217">
        <v>900000</v>
      </c>
      <c r="AR36" s="218"/>
      <c r="AS36" s="218"/>
      <c r="AT36" s="218"/>
      <c r="AU36" s="218"/>
      <c r="AV36" s="218"/>
      <c r="AW36" s="218"/>
    </row>
    <row r="37" spans="34:49" ht="31.5" x14ac:dyDescent="0.5">
      <c r="AH37" s="211" t="s">
        <v>631</v>
      </c>
      <c r="AI37" s="211"/>
      <c r="AJ37" s="211"/>
      <c r="AK37" s="211"/>
      <c r="AL37" s="211"/>
      <c r="AM37" s="211"/>
      <c r="AN37" s="211"/>
      <c r="AO37" s="211"/>
      <c r="AP37" s="211"/>
      <c r="AQ37" s="217">
        <v>70000</v>
      </c>
      <c r="AR37" s="218"/>
      <c r="AS37" s="218"/>
      <c r="AT37" s="218"/>
      <c r="AU37" s="218"/>
      <c r="AV37" s="218"/>
      <c r="AW37" s="218"/>
    </row>
    <row r="38" spans="34:49" ht="31.5" x14ac:dyDescent="0.5">
      <c r="AH38" s="211" t="s">
        <v>564</v>
      </c>
      <c r="AI38" s="211"/>
      <c r="AJ38" s="211"/>
      <c r="AK38" s="211"/>
      <c r="AL38" s="211"/>
      <c r="AM38" s="211"/>
      <c r="AN38" s="211"/>
      <c r="AO38" s="211"/>
      <c r="AP38" s="211"/>
      <c r="AQ38" s="217">
        <f>SUM(AQ35:AW37)</f>
        <v>9495100</v>
      </c>
      <c r="AR38" s="218"/>
      <c r="AS38" s="218"/>
      <c r="AT38" s="218"/>
      <c r="AU38" s="218"/>
      <c r="AV38" s="218"/>
      <c r="AW38" s="218"/>
    </row>
    <row r="40" spans="34:49" ht="31.5" x14ac:dyDescent="0.5">
      <c r="AH40" s="211" t="s">
        <v>632</v>
      </c>
      <c r="AI40" s="211"/>
      <c r="AJ40" s="211"/>
      <c r="AK40" s="211"/>
      <c r="AL40" s="211"/>
      <c r="AM40" s="211"/>
      <c r="AN40" s="211"/>
      <c r="AO40" s="211"/>
      <c r="AP40" s="211"/>
      <c r="AQ40" s="217">
        <f>AQ38-AQ32</f>
        <v>6982868.0875000004</v>
      </c>
      <c r="AR40" s="218"/>
      <c r="AS40" s="218"/>
      <c r="AT40" s="218"/>
      <c r="AU40" s="218"/>
      <c r="AV40" s="218"/>
      <c r="AW40" s="218"/>
    </row>
  </sheetData>
  <mergeCells count="34">
    <mergeCell ref="AH40:AP40"/>
    <mergeCell ref="AQ40:AW40"/>
    <mergeCell ref="AH36:AP36"/>
    <mergeCell ref="AQ36:AW36"/>
    <mergeCell ref="AH37:AP37"/>
    <mergeCell ref="AQ37:AW37"/>
    <mergeCell ref="AH38:AP38"/>
    <mergeCell ref="AQ38:AW38"/>
    <mergeCell ref="AY30:BC30"/>
    <mergeCell ref="AY31:BC31"/>
    <mergeCell ref="AY32:BC32"/>
    <mergeCell ref="AH35:AP35"/>
    <mergeCell ref="AQ35:AW35"/>
    <mergeCell ref="AH30:AP30"/>
    <mergeCell ref="AQ30:AW30"/>
    <mergeCell ref="AH31:AP31"/>
    <mergeCell ref="AQ31:AW31"/>
    <mergeCell ref="AH32:AP32"/>
    <mergeCell ref="AQ32:AW32"/>
    <mergeCell ref="AY29:BC29"/>
    <mergeCell ref="AY1:BD1"/>
    <mergeCell ref="AQ29:AW29"/>
    <mergeCell ref="Y1:AC1"/>
    <mergeCell ref="Y17:AC17"/>
    <mergeCell ref="AH29:AP29"/>
    <mergeCell ref="G15:H15"/>
    <mergeCell ref="AI1:AM1"/>
    <mergeCell ref="AQ1:AX1"/>
    <mergeCell ref="Q17:W17"/>
    <mergeCell ref="A1:D1"/>
    <mergeCell ref="I1:M1"/>
    <mergeCell ref="Q1:X1"/>
    <mergeCell ref="Z16:AC16"/>
    <mergeCell ref="T16:W16"/>
  </mergeCells>
  <pageMargins left="0.25" right="0.25" top="0.75" bottom="0.75" header="0.3" footer="0.3"/>
  <pageSetup paperSize="9"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0"/>
  <sheetViews>
    <sheetView topLeftCell="A16" workbookViewId="0">
      <selection sqref="A1:W28"/>
    </sheetView>
  </sheetViews>
  <sheetFormatPr defaultRowHeight="15" x14ac:dyDescent="0.25"/>
  <cols>
    <col min="1" max="1" width="4.42578125" customWidth="1"/>
    <col min="2" max="2" width="13.7109375" bestFit="1" customWidth="1"/>
    <col min="3" max="7" width="6" hidden="1" customWidth="1"/>
    <col min="8" max="8" width="7" bestFit="1" customWidth="1"/>
    <col min="9" max="9" width="11.140625" bestFit="1" customWidth="1"/>
    <col min="10" max="10" width="11.28515625" bestFit="1" customWidth="1"/>
    <col min="11" max="13" width="10.140625" style="62" customWidth="1"/>
    <col min="14" max="14" width="9" style="62" customWidth="1"/>
    <col min="15" max="15" width="8.28515625" style="62" bestFit="1" customWidth="1"/>
    <col min="16" max="16" width="9.28515625" style="62" customWidth="1"/>
    <col min="17" max="17" width="8.140625" style="62" bestFit="1" customWidth="1"/>
    <col min="18" max="18" width="9.28515625" style="62" bestFit="1" customWidth="1"/>
    <col min="19" max="19" width="12" style="97" bestFit="1" customWidth="1"/>
    <col min="20" max="20" width="9.5703125" style="97" bestFit="1" customWidth="1"/>
  </cols>
  <sheetData>
    <row r="1" spans="1:23" ht="22.5" customHeight="1" x14ac:dyDescent="0.25">
      <c r="C1" s="167" t="s">
        <v>538</v>
      </c>
      <c r="D1" s="167"/>
      <c r="E1" s="167"/>
      <c r="F1" s="167"/>
      <c r="G1" s="167"/>
      <c r="K1" s="166" t="s">
        <v>537</v>
      </c>
      <c r="L1" s="166"/>
      <c r="M1" s="166"/>
      <c r="N1" s="166"/>
      <c r="O1" s="166"/>
      <c r="P1" s="166"/>
      <c r="Q1" s="166"/>
      <c r="R1" s="166"/>
      <c r="S1" s="165" t="s">
        <v>570</v>
      </c>
      <c r="T1" s="165"/>
      <c r="U1" s="165"/>
      <c r="V1" s="165"/>
      <c r="W1" s="165"/>
    </row>
    <row r="2" spans="1:23" s="56" customFormat="1" ht="60" x14ac:dyDescent="0.25">
      <c r="A2" s="59" t="s">
        <v>315</v>
      </c>
      <c r="B2" s="59" t="s">
        <v>12</v>
      </c>
      <c r="C2" s="60" t="s">
        <v>18</v>
      </c>
      <c r="D2" s="60" t="s">
        <v>101</v>
      </c>
      <c r="E2" s="60" t="s">
        <v>165</v>
      </c>
      <c r="F2" s="60" t="s">
        <v>210</v>
      </c>
      <c r="G2" s="60" t="s">
        <v>263</v>
      </c>
      <c r="H2" s="69" t="s">
        <v>316</v>
      </c>
      <c r="I2" s="52" t="s">
        <v>536</v>
      </c>
      <c r="J2" s="65" t="s">
        <v>317</v>
      </c>
      <c r="K2" s="57" t="s">
        <v>328</v>
      </c>
      <c r="L2" s="57" t="s">
        <v>569</v>
      </c>
      <c r="M2" s="57" t="s">
        <v>568</v>
      </c>
      <c r="N2" s="57" t="s">
        <v>330</v>
      </c>
      <c r="O2" s="57" t="s">
        <v>331</v>
      </c>
      <c r="P2" s="57" t="s">
        <v>547</v>
      </c>
      <c r="Q2" s="57" t="s">
        <v>332</v>
      </c>
      <c r="R2" s="57" t="s">
        <v>535</v>
      </c>
      <c r="S2" s="95" t="s">
        <v>330</v>
      </c>
      <c r="T2" s="95" t="s">
        <v>331</v>
      </c>
      <c r="U2" s="57" t="s">
        <v>547</v>
      </c>
      <c r="V2" s="57" t="s">
        <v>332</v>
      </c>
      <c r="W2" s="61" t="s">
        <v>263</v>
      </c>
    </row>
    <row r="3" spans="1:23" x14ac:dyDescent="0.25">
      <c r="A3" s="21">
        <v>1</v>
      </c>
      <c r="B3" s="22" t="s">
        <v>22</v>
      </c>
      <c r="C3" s="23">
        <v>2</v>
      </c>
      <c r="D3" s="23"/>
      <c r="E3" s="23">
        <v>1</v>
      </c>
      <c r="F3" s="23"/>
      <c r="G3" s="23"/>
      <c r="H3" s="68">
        <v>3</v>
      </c>
      <c r="I3" s="23">
        <f>H3</f>
        <v>3</v>
      </c>
      <c r="J3" s="55">
        <v>3.75</v>
      </c>
      <c r="K3" s="27">
        <v>0</v>
      </c>
      <c r="L3" s="27"/>
      <c r="M3" s="27"/>
      <c r="N3" s="27"/>
      <c r="O3" s="27"/>
      <c r="P3" s="27"/>
      <c r="Q3" s="27"/>
      <c r="R3" s="27">
        <f>Q3+P3+O3+N3+K3</f>
        <v>0</v>
      </c>
      <c r="S3" s="96">
        <f>(N3*I3/80)</f>
        <v>0</v>
      </c>
      <c r="T3" s="96">
        <f>O3*I3/80</f>
        <v>0</v>
      </c>
      <c r="U3" s="29">
        <f>P3*I3/80</f>
        <v>0</v>
      </c>
      <c r="V3" s="29">
        <f>Q3*I3/80</f>
        <v>0</v>
      </c>
      <c r="W3" s="29"/>
    </row>
    <row r="4" spans="1:23" x14ac:dyDescent="0.25">
      <c r="A4" s="21">
        <v>2</v>
      </c>
      <c r="B4" s="22" t="s">
        <v>173</v>
      </c>
      <c r="C4" s="23"/>
      <c r="D4" s="23"/>
      <c r="E4" s="23">
        <v>1</v>
      </c>
      <c r="F4" s="23"/>
      <c r="G4" s="23"/>
      <c r="H4" s="68">
        <v>1</v>
      </c>
      <c r="I4" s="23">
        <f t="shared" ref="I4:I18" si="0">I3+H4</f>
        <v>4</v>
      </c>
      <c r="J4" s="55">
        <v>5</v>
      </c>
      <c r="K4" s="27">
        <v>33020</v>
      </c>
      <c r="L4" s="27"/>
      <c r="M4" s="27"/>
      <c r="N4" s="27"/>
      <c r="O4" s="38">
        <v>30000</v>
      </c>
      <c r="P4" s="38"/>
      <c r="Q4" s="38">
        <v>27040</v>
      </c>
      <c r="R4" s="27">
        <f t="shared" ref="R4:R27" si="1">Q4+P4+O4+N4+K4</f>
        <v>90060</v>
      </c>
      <c r="S4" s="96">
        <f t="shared" ref="S4:S27" si="2">(N4*I4/80)</f>
        <v>0</v>
      </c>
      <c r="T4" s="96">
        <f t="shared" ref="T4:T27" si="3">O4*I4/80</f>
        <v>1500</v>
      </c>
      <c r="U4" s="29">
        <f t="shared" ref="U4:U27" si="4">P4*I4/80</f>
        <v>0</v>
      </c>
      <c r="V4" s="29">
        <f t="shared" ref="V4:V27" si="5">Q4*I4/80</f>
        <v>1352</v>
      </c>
      <c r="W4" s="29"/>
    </row>
    <row r="5" spans="1:23" x14ac:dyDescent="0.25">
      <c r="A5" s="21">
        <v>3</v>
      </c>
      <c r="B5" s="22" t="s">
        <v>64</v>
      </c>
      <c r="C5" s="23">
        <v>2</v>
      </c>
      <c r="D5" s="23">
        <v>3</v>
      </c>
      <c r="E5" s="23"/>
      <c r="F5" s="23"/>
      <c r="G5" s="23"/>
      <c r="H5" s="68">
        <v>5</v>
      </c>
      <c r="I5" s="23">
        <f t="shared" si="0"/>
        <v>9</v>
      </c>
      <c r="J5" s="55">
        <v>11.25</v>
      </c>
      <c r="K5" s="27">
        <v>33950</v>
      </c>
      <c r="L5" s="27"/>
      <c r="M5" s="27"/>
      <c r="N5" s="27"/>
      <c r="O5" s="38">
        <v>30000</v>
      </c>
      <c r="P5" s="38"/>
      <c r="Q5" s="38">
        <v>27048</v>
      </c>
      <c r="R5" s="27">
        <f t="shared" si="1"/>
        <v>90998</v>
      </c>
      <c r="S5" s="96">
        <f t="shared" si="2"/>
        <v>0</v>
      </c>
      <c r="T5" s="96">
        <f t="shared" si="3"/>
        <v>3375</v>
      </c>
      <c r="U5" s="29">
        <f t="shared" si="4"/>
        <v>0</v>
      </c>
      <c r="V5" s="29">
        <f t="shared" si="5"/>
        <v>3042.9</v>
      </c>
      <c r="W5" s="29"/>
    </row>
    <row r="6" spans="1:23" x14ac:dyDescent="0.25">
      <c r="A6" s="21">
        <v>4</v>
      </c>
      <c r="B6" s="22" t="s">
        <v>47</v>
      </c>
      <c r="C6" s="23">
        <v>2</v>
      </c>
      <c r="D6" s="23">
        <v>1</v>
      </c>
      <c r="E6" s="23"/>
      <c r="F6" s="23">
        <v>4</v>
      </c>
      <c r="G6" s="23">
        <v>1</v>
      </c>
      <c r="H6" s="68">
        <v>8</v>
      </c>
      <c r="I6" s="23">
        <f t="shared" si="0"/>
        <v>17</v>
      </c>
      <c r="J6" s="55">
        <v>21.25</v>
      </c>
      <c r="K6" s="27">
        <v>23800</v>
      </c>
      <c r="L6" s="27"/>
      <c r="M6" s="27">
        <v>60</v>
      </c>
      <c r="N6" s="91">
        <v>24000</v>
      </c>
      <c r="O6" s="38">
        <v>30000</v>
      </c>
      <c r="P6" s="38"/>
      <c r="Q6" s="38">
        <v>26260</v>
      </c>
      <c r="R6" s="27">
        <f t="shared" si="1"/>
        <v>104060</v>
      </c>
      <c r="S6" s="96">
        <f t="shared" si="2"/>
        <v>5100</v>
      </c>
      <c r="T6" s="96">
        <f t="shared" si="3"/>
        <v>6375</v>
      </c>
      <c r="U6" s="29">
        <f t="shared" si="4"/>
        <v>0</v>
      </c>
      <c r="V6" s="29">
        <f t="shared" si="5"/>
        <v>5580.25</v>
      </c>
      <c r="W6" s="29"/>
    </row>
    <row r="7" spans="1:23" x14ac:dyDescent="0.25">
      <c r="A7" s="21">
        <v>5</v>
      </c>
      <c r="B7" s="22" t="s">
        <v>110</v>
      </c>
      <c r="C7" s="23"/>
      <c r="D7" s="23">
        <v>1</v>
      </c>
      <c r="E7" s="23">
        <v>3</v>
      </c>
      <c r="F7" s="23"/>
      <c r="G7" s="23">
        <v>1</v>
      </c>
      <c r="H7" s="68">
        <v>5</v>
      </c>
      <c r="I7" s="23">
        <f t="shared" si="0"/>
        <v>22</v>
      </c>
      <c r="J7" s="55">
        <v>27.500000000000004</v>
      </c>
      <c r="K7" s="63">
        <v>21850</v>
      </c>
      <c r="L7" s="63"/>
      <c r="M7" s="63"/>
      <c r="N7" s="92"/>
      <c r="O7" s="38">
        <v>30000</v>
      </c>
      <c r="P7" s="38"/>
      <c r="Q7" s="38">
        <v>27174</v>
      </c>
      <c r="R7" s="27">
        <f t="shared" si="1"/>
        <v>79024</v>
      </c>
      <c r="S7" s="96">
        <f t="shared" si="2"/>
        <v>0</v>
      </c>
      <c r="T7" s="96">
        <f t="shared" si="3"/>
        <v>8250</v>
      </c>
      <c r="U7" s="29">
        <f t="shared" si="4"/>
        <v>0</v>
      </c>
      <c r="V7" s="29">
        <f t="shared" si="5"/>
        <v>7472.85</v>
      </c>
      <c r="W7" s="29"/>
    </row>
    <row r="8" spans="1:23" x14ac:dyDescent="0.25">
      <c r="A8" s="21">
        <v>6</v>
      </c>
      <c r="B8" s="22" t="s">
        <v>116</v>
      </c>
      <c r="C8" s="23"/>
      <c r="D8" s="23">
        <v>1</v>
      </c>
      <c r="E8" s="23">
        <v>2</v>
      </c>
      <c r="F8" s="23">
        <v>2</v>
      </c>
      <c r="G8" s="23">
        <v>1</v>
      </c>
      <c r="H8" s="68">
        <v>6</v>
      </c>
      <c r="I8" s="23">
        <f t="shared" si="0"/>
        <v>28</v>
      </c>
      <c r="J8" s="55">
        <v>35</v>
      </c>
      <c r="K8" s="63">
        <v>21640</v>
      </c>
      <c r="L8" s="63"/>
      <c r="M8" s="63"/>
      <c r="N8" s="92"/>
      <c r="O8" s="38">
        <v>30000</v>
      </c>
      <c r="P8" s="38"/>
      <c r="Q8" s="38">
        <v>27300</v>
      </c>
      <c r="R8" s="27">
        <f t="shared" si="1"/>
        <v>78940</v>
      </c>
      <c r="S8" s="96">
        <f t="shared" si="2"/>
        <v>0</v>
      </c>
      <c r="T8" s="96">
        <f t="shared" si="3"/>
        <v>10500</v>
      </c>
      <c r="U8" s="29">
        <f t="shared" si="4"/>
        <v>0</v>
      </c>
      <c r="V8" s="29">
        <f t="shared" si="5"/>
        <v>9555</v>
      </c>
      <c r="W8" s="29"/>
    </row>
    <row r="9" spans="1:23" x14ac:dyDescent="0.25">
      <c r="A9" s="21">
        <v>7</v>
      </c>
      <c r="B9" s="22" t="s">
        <v>39</v>
      </c>
      <c r="C9" s="23">
        <v>1</v>
      </c>
      <c r="D9" s="23"/>
      <c r="E9" s="23">
        <v>1</v>
      </c>
      <c r="F9" s="23">
        <v>1</v>
      </c>
      <c r="G9" s="23"/>
      <c r="H9" s="68">
        <v>3</v>
      </c>
      <c r="I9" s="23">
        <f t="shared" si="0"/>
        <v>31</v>
      </c>
      <c r="J9" s="55">
        <v>38.75</v>
      </c>
      <c r="K9" s="63">
        <v>0</v>
      </c>
      <c r="L9" s="63"/>
      <c r="M9" s="63">
        <v>30</v>
      </c>
      <c r="N9" s="92">
        <v>12000</v>
      </c>
      <c r="O9" s="38">
        <v>30000</v>
      </c>
      <c r="P9" s="38"/>
      <c r="Q9" s="38">
        <v>27300</v>
      </c>
      <c r="R9" s="27">
        <f t="shared" si="1"/>
        <v>69300</v>
      </c>
      <c r="S9" s="96">
        <f t="shared" si="2"/>
        <v>4650</v>
      </c>
      <c r="T9" s="96">
        <f t="shared" si="3"/>
        <v>11625</v>
      </c>
      <c r="U9" s="29">
        <f t="shared" si="4"/>
        <v>0</v>
      </c>
      <c r="V9" s="29">
        <f t="shared" si="5"/>
        <v>10578.75</v>
      </c>
      <c r="W9" s="29"/>
    </row>
    <row r="10" spans="1:23" x14ac:dyDescent="0.25">
      <c r="A10" s="21">
        <v>8</v>
      </c>
      <c r="B10" s="22" t="s">
        <v>269</v>
      </c>
      <c r="C10" s="23"/>
      <c r="D10" s="23"/>
      <c r="E10" s="23"/>
      <c r="F10" s="23"/>
      <c r="G10" s="23">
        <v>1</v>
      </c>
      <c r="H10" s="68">
        <v>1</v>
      </c>
      <c r="I10" s="23">
        <f t="shared" si="0"/>
        <v>32</v>
      </c>
      <c r="J10" s="55">
        <v>40</v>
      </c>
      <c r="K10" s="63">
        <v>50610</v>
      </c>
      <c r="L10" s="63">
        <v>14</v>
      </c>
      <c r="M10" s="63">
        <v>25</v>
      </c>
      <c r="N10" s="92">
        <v>12500</v>
      </c>
      <c r="O10" s="38">
        <v>30000</v>
      </c>
      <c r="P10" s="38"/>
      <c r="Q10" s="38">
        <v>27300</v>
      </c>
      <c r="R10" s="27">
        <f t="shared" si="1"/>
        <v>120410</v>
      </c>
      <c r="S10" s="96">
        <f t="shared" si="2"/>
        <v>5000</v>
      </c>
      <c r="T10" s="96">
        <f t="shared" si="3"/>
        <v>12000</v>
      </c>
      <c r="U10" s="29">
        <f t="shared" si="4"/>
        <v>0</v>
      </c>
      <c r="V10" s="29">
        <f t="shared" si="5"/>
        <v>10920</v>
      </c>
      <c r="W10" s="29"/>
    </row>
    <row r="11" spans="1:23" x14ac:dyDescent="0.25">
      <c r="A11" s="21">
        <v>9</v>
      </c>
      <c r="B11" s="66" t="s">
        <v>539</v>
      </c>
      <c r="C11" s="23"/>
      <c r="D11" s="23"/>
      <c r="E11" s="23"/>
      <c r="F11" s="23"/>
      <c r="G11" s="23"/>
      <c r="H11" s="68"/>
      <c r="I11" s="23">
        <v>32</v>
      </c>
      <c r="J11" s="55">
        <v>40</v>
      </c>
      <c r="K11" s="63">
        <v>22300</v>
      </c>
      <c r="L11" s="63">
        <v>15</v>
      </c>
      <c r="M11" s="63">
        <v>14</v>
      </c>
      <c r="N11" s="92">
        <v>7000</v>
      </c>
      <c r="O11" s="38">
        <v>39000</v>
      </c>
      <c r="P11" s="38"/>
      <c r="Q11" s="38">
        <v>27300</v>
      </c>
      <c r="R11" s="27">
        <f t="shared" si="1"/>
        <v>95600</v>
      </c>
      <c r="S11" s="96">
        <f t="shared" si="2"/>
        <v>2800</v>
      </c>
      <c r="T11" s="96">
        <f t="shared" si="3"/>
        <v>15600</v>
      </c>
      <c r="U11" s="29">
        <f t="shared" si="4"/>
        <v>0</v>
      </c>
      <c r="V11" s="29">
        <f t="shared" si="5"/>
        <v>10920</v>
      </c>
      <c r="W11" s="29"/>
    </row>
    <row r="12" spans="1:23" x14ac:dyDescent="0.25">
      <c r="A12" s="21">
        <v>10</v>
      </c>
      <c r="B12" s="22" t="s">
        <v>160</v>
      </c>
      <c r="C12" s="23"/>
      <c r="D12" s="23">
        <v>1</v>
      </c>
      <c r="E12" s="23"/>
      <c r="F12" s="23"/>
      <c r="G12" s="23"/>
      <c r="H12" s="68">
        <v>1</v>
      </c>
      <c r="I12" s="23">
        <f>I10+H12</f>
        <v>33</v>
      </c>
      <c r="J12" s="55">
        <v>41.25</v>
      </c>
      <c r="K12" s="63">
        <v>9250</v>
      </c>
      <c r="L12" s="63">
        <v>18</v>
      </c>
      <c r="M12" s="63">
        <v>15</v>
      </c>
      <c r="N12" s="92">
        <v>7500</v>
      </c>
      <c r="O12" s="38">
        <v>39000</v>
      </c>
      <c r="P12" s="38"/>
      <c r="Q12" s="38">
        <v>27300</v>
      </c>
      <c r="R12" s="27">
        <f t="shared" si="1"/>
        <v>83050</v>
      </c>
      <c r="S12" s="96">
        <f t="shared" si="2"/>
        <v>3093.75</v>
      </c>
      <c r="T12" s="96">
        <f t="shared" si="3"/>
        <v>16087.5</v>
      </c>
      <c r="U12" s="29">
        <f t="shared" si="4"/>
        <v>0</v>
      </c>
      <c r="V12" s="29">
        <f t="shared" si="5"/>
        <v>11261.25</v>
      </c>
      <c r="W12" s="29"/>
    </row>
    <row r="13" spans="1:23" x14ac:dyDescent="0.25">
      <c r="A13" s="21">
        <v>11</v>
      </c>
      <c r="B13" s="22" t="s">
        <v>285</v>
      </c>
      <c r="C13" s="23"/>
      <c r="D13" s="23"/>
      <c r="E13" s="23"/>
      <c r="F13" s="23"/>
      <c r="G13" s="23">
        <v>1</v>
      </c>
      <c r="H13" s="68">
        <v>1</v>
      </c>
      <c r="I13" s="23">
        <f t="shared" si="0"/>
        <v>34</v>
      </c>
      <c r="J13" s="55">
        <v>42.5</v>
      </c>
      <c r="K13" s="63">
        <v>8400</v>
      </c>
      <c r="L13" s="63"/>
      <c r="M13" s="63">
        <v>18</v>
      </c>
      <c r="N13" s="92">
        <v>9000</v>
      </c>
      <c r="O13" s="38">
        <v>39000</v>
      </c>
      <c r="P13" s="38"/>
      <c r="Q13" s="38">
        <v>27300</v>
      </c>
      <c r="R13" s="27">
        <f t="shared" si="1"/>
        <v>83700</v>
      </c>
      <c r="S13" s="96">
        <f t="shared" si="2"/>
        <v>3825</v>
      </c>
      <c r="T13" s="96">
        <f t="shared" si="3"/>
        <v>16575</v>
      </c>
      <c r="U13" s="29">
        <f t="shared" si="4"/>
        <v>0</v>
      </c>
      <c r="V13" s="29">
        <f t="shared" si="5"/>
        <v>11602.5</v>
      </c>
      <c r="W13" s="29"/>
    </row>
    <row r="14" spans="1:23" x14ac:dyDescent="0.25">
      <c r="A14" s="21">
        <v>12</v>
      </c>
      <c r="B14" s="67" t="s">
        <v>540</v>
      </c>
      <c r="C14" s="23"/>
      <c r="D14" s="23"/>
      <c r="E14" s="23"/>
      <c r="F14" s="23"/>
      <c r="G14" s="23"/>
      <c r="H14" s="68"/>
      <c r="I14" s="23">
        <v>34</v>
      </c>
      <c r="J14" s="55">
        <v>42.5</v>
      </c>
      <c r="K14" s="63">
        <v>5310</v>
      </c>
      <c r="L14" s="63"/>
      <c r="M14" s="63"/>
      <c r="N14" s="92"/>
      <c r="O14" s="38">
        <v>39000</v>
      </c>
      <c r="P14" s="38"/>
      <c r="Q14" s="38">
        <v>27300</v>
      </c>
      <c r="R14" s="27">
        <f t="shared" si="1"/>
        <v>71610</v>
      </c>
      <c r="S14" s="96">
        <f t="shared" si="2"/>
        <v>0</v>
      </c>
      <c r="T14" s="96">
        <f t="shared" si="3"/>
        <v>16575</v>
      </c>
      <c r="U14" s="29">
        <f t="shared" si="4"/>
        <v>0</v>
      </c>
      <c r="V14" s="29">
        <f t="shared" si="5"/>
        <v>11602.5</v>
      </c>
      <c r="W14" s="29"/>
    </row>
    <row r="15" spans="1:23" x14ac:dyDescent="0.25">
      <c r="A15" s="21">
        <v>13</v>
      </c>
      <c r="B15" s="22" t="s">
        <v>31</v>
      </c>
      <c r="C15" s="23">
        <v>3</v>
      </c>
      <c r="D15" s="23">
        <v>3</v>
      </c>
      <c r="E15" s="23">
        <v>4</v>
      </c>
      <c r="F15" s="23">
        <v>4</v>
      </c>
      <c r="G15" s="23">
        <v>4</v>
      </c>
      <c r="H15" s="68">
        <v>18</v>
      </c>
      <c r="I15" s="23">
        <f>I13+H15</f>
        <v>52</v>
      </c>
      <c r="J15" s="55">
        <v>65</v>
      </c>
      <c r="K15" s="63">
        <v>47110</v>
      </c>
      <c r="L15" s="63">
        <v>69</v>
      </c>
      <c r="M15" s="63">
        <f>16+25+(18525/500)</f>
        <v>78.05</v>
      </c>
      <c r="N15" s="92">
        <f>8000+12500+18525</f>
        <v>39025</v>
      </c>
      <c r="O15" s="38">
        <v>39000</v>
      </c>
      <c r="P15" s="38"/>
      <c r="Q15" s="38">
        <v>27300</v>
      </c>
      <c r="R15" s="27">
        <f t="shared" si="1"/>
        <v>152435</v>
      </c>
      <c r="S15" s="96">
        <f t="shared" si="2"/>
        <v>25366.25</v>
      </c>
      <c r="T15" s="96">
        <f t="shared" si="3"/>
        <v>25350</v>
      </c>
      <c r="U15" s="29">
        <f t="shared" si="4"/>
        <v>0</v>
      </c>
      <c r="V15" s="29">
        <f t="shared" si="5"/>
        <v>17745</v>
      </c>
      <c r="W15" s="29"/>
    </row>
    <row r="16" spans="1:23" x14ac:dyDescent="0.25">
      <c r="A16" s="21">
        <v>14</v>
      </c>
      <c r="B16" s="22" t="s">
        <v>58</v>
      </c>
      <c r="C16" s="23">
        <v>1</v>
      </c>
      <c r="D16" s="23">
        <v>2</v>
      </c>
      <c r="E16" s="23"/>
      <c r="F16" s="23">
        <v>3</v>
      </c>
      <c r="G16" s="23">
        <v>1</v>
      </c>
      <c r="H16" s="68">
        <v>7</v>
      </c>
      <c r="I16" s="23">
        <f t="shared" si="0"/>
        <v>59</v>
      </c>
      <c r="J16" s="55">
        <v>73.75</v>
      </c>
      <c r="K16" s="63">
        <v>11250</v>
      </c>
      <c r="L16" s="63">
        <f>27+49</f>
        <v>76</v>
      </c>
      <c r="M16" s="63">
        <v>46</v>
      </c>
      <c r="N16" s="93">
        <v>21850</v>
      </c>
      <c r="O16" s="38">
        <v>37000</v>
      </c>
      <c r="P16" s="38"/>
      <c r="Q16" s="38">
        <v>28210</v>
      </c>
      <c r="R16" s="27">
        <f t="shared" si="1"/>
        <v>98310</v>
      </c>
      <c r="S16" s="96">
        <f t="shared" si="2"/>
        <v>16114.375</v>
      </c>
      <c r="T16" s="96">
        <f t="shared" si="3"/>
        <v>27287.5</v>
      </c>
      <c r="U16" s="29">
        <f t="shared" si="4"/>
        <v>0</v>
      </c>
      <c r="V16" s="29">
        <f t="shared" si="5"/>
        <v>20804.875</v>
      </c>
      <c r="W16" s="29"/>
    </row>
    <row r="17" spans="1:23" x14ac:dyDescent="0.25">
      <c r="A17" s="21">
        <v>15</v>
      </c>
      <c r="B17" s="22" t="s">
        <v>142</v>
      </c>
      <c r="C17" s="23"/>
      <c r="D17" s="23">
        <v>1</v>
      </c>
      <c r="E17" s="23">
        <v>1</v>
      </c>
      <c r="F17" s="23"/>
      <c r="G17" s="23"/>
      <c r="H17" s="68">
        <v>2</v>
      </c>
      <c r="I17" s="23">
        <f t="shared" si="0"/>
        <v>61</v>
      </c>
      <c r="J17" s="55">
        <v>76.25</v>
      </c>
      <c r="K17" s="63">
        <v>14080</v>
      </c>
      <c r="L17" s="63"/>
      <c r="M17" s="63"/>
      <c r="N17" s="93"/>
      <c r="O17" s="38">
        <v>37000</v>
      </c>
      <c r="P17" s="38"/>
      <c r="Q17" s="38">
        <v>30193</v>
      </c>
      <c r="R17" s="27">
        <f t="shared" si="1"/>
        <v>81273</v>
      </c>
      <c r="S17" s="96">
        <f t="shared" si="2"/>
        <v>0</v>
      </c>
      <c r="T17" s="96">
        <f t="shared" si="3"/>
        <v>28212.5</v>
      </c>
      <c r="U17" s="29">
        <f t="shared" si="4"/>
        <v>0</v>
      </c>
      <c r="V17" s="29">
        <f t="shared" si="5"/>
        <v>23022.162499999999</v>
      </c>
      <c r="W17" s="29"/>
    </row>
    <row r="18" spans="1:23" x14ac:dyDescent="0.25">
      <c r="A18" s="21">
        <v>16</v>
      </c>
      <c r="B18" s="22" t="s">
        <v>305</v>
      </c>
      <c r="C18" s="23"/>
      <c r="D18" s="23"/>
      <c r="E18" s="23"/>
      <c r="F18" s="23"/>
      <c r="G18" s="23">
        <v>1</v>
      </c>
      <c r="H18" s="68">
        <v>1</v>
      </c>
      <c r="I18" s="23">
        <f t="shared" si="0"/>
        <v>62</v>
      </c>
      <c r="J18" s="55">
        <v>77.5</v>
      </c>
      <c r="K18" s="63">
        <v>22840</v>
      </c>
      <c r="L18" s="63">
        <v>119</v>
      </c>
      <c r="M18" s="63">
        <f>24+25+27+24</f>
        <v>100</v>
      </c>
      <c r="N18" s="93">
        <f>12000+12500+13500+11400</f>
        <v>49400</v>
      </c>
      <c r="O18" s="38">
        <v>37000</v>
      </c>
      <c r="P18" s="38"/>
      <c r="Q18" s="38">
        <v>34000</v>
      </c>
      <c r="R18" s="27">
        <f t="shared" si="1"/>
        <v>143240</v>
      </c>
      <c r="S18" s="96">
        <f t="shared" si="2"/>
        <v>38285</v>
      </c>
      <c r="T18" s="96">
        <f t="shared" si="3"/>
        <v>28675</v>
      </c>
      <c r="U18" s="29">
        <f t="shared" si="4"/>
        <v>0</v>
      </c>
      <c r="V18" s="29">
        <f t="shared" si="5"/>
        <v>26350</v>
      </c>
      <c r="W18" s="29"/>
    </row>
    <row r="19" spans="1:23" x14ac:dyDescent="0.25">
      <c r="A19" s="21">
        <v>17</v>
      </c>
      <c r="B19" s="67" t="s">
        <v>541</v>
      </c>
      <c r="C19" s="23"/>
      <c r="D19" s="23"/>
      <c r="E19" s="23"/>
      <c r="F19" s="23"/>
      <c r="G19" s="23"/>
      <c r="H19" s="68"/>
      <c r="I19" s="23">
        <v>62</v>
      </c>
      <c r="J19" s="55">
        <v>77.5</v>
      </c>
      <c r="K19" s="63">
        <v>423660</v>
      </c>
      <c r="L19" s="63">
        <v>49</v>
      </c>
      <c r="M19" s="63"/>
      <c r="N19" s="93">
        <v>49500</v>
      </c>
      <c r="O19" s="38">
        <v>37000</v>
      </c>
      <c r="P19" s="38"/>
      <c r="Q19" s="38">
        <v>34000</v>
      </c>
      <c r="R19" s="27">
        <f t="shared" si="1"/>
        <v>544160</v>
      </c>
      <c r="S19" s="96">
        <f t="shared" si="2"/>
        <v>38362.5</v>
      </c>
      <c r="T19" s="96">
        <f t="shared" si="3"/>
        <v>28675</v>
      </c>
      <c r="U19" s="29">
        <f t="shared" si="4"/>
        <v>0</v>
      </c>
      <c r="V19" s="29">
        <f t="shared" si="5"/>
        <v>26350</v>
      </c>
      <c r="W19" s="29"/>
    </row>
    <row r="20" spans="1:23" x14ac:dyDescent="0.25">
      <c r="A20" s="21">
        <v>18</v>
      </c>
      <c r="B20" s="22" t="s">
        <v>76</v>
      </c>
      <c r="C20" s="23">
        <v>1</v>
      </c>
      <c r="D20" s="23">
        <v>1</v>
      </c>
      <c r="E20" s="23"/>
      <c r="F20" s="23"/>
      <c r="G20" s="23"/>
      <c r="H20" s="68">
        <v>2</v>
      </c>
      <c r="I20" s="23">
        <f>I18+H20</f>
        <v>64</v>
      </c>
      <c r="J20" s="55">
        <v>80</v>
      </c>
      <c r="K20" s="63">
        <v>67950</v>
      </c>
      <c r="L20" s="63">
        <v>78</v>
      </c>
      <c r="M20" s="63"/>
      <c r="N20" s="93">
        <v>24500</v>
      </c>
      <c r="O20" s="38">
        <v>37000</v>
      </c>
      <c r="P20" s="38"/>
      <c r="Q20" s="38">
        <v>34000</v>
      </c>
      <c r="R20" s="27">
        <f t="shared" si="1"/>
        <v>163450</v>
      </c>
      <c r="S20" s="96">
        <f t="shared" si="2"/>
        <v>19600</v>
      </c>
      <c r="T20" s="96">
        <f t="shared" si="3"/>
        <v>29600</v>
      </c>
      <c r="U20" s="29">
        <f t="shared" si="4"/>
        <v>0</v>
      </c>
      <c r="V20" s="29">
        <f t="shared" si="5"/>
        <v>27200</v>
      </c>
      <c r="W20" s="29"/>
    </row>
    <row r="21" spans="1:23" x14ac:dyDescent="0.25">
      <c r="A21" s="21">
        <v>19</v>
      </c>
      <c r="B21" s="67" t="s">
        <v>542</v>
      </c>
      <c r="C21" s="23"/>
      <c r="D21" s="23"/>
      <c r="E21" s="23"/>
      <c r="F21" s="23"/>
      <c r="G21" s="23"/>
      <c r="H21" s="68"/>
      <c r="I21" s="23">
        <v>64</v>
      </c>
      <c r="J21" s="55">
        <v>80</v>
      </c>
      <c r="K21" s="63">
        <v>48170</v>
      </c>
      <c r="L21" s="63">
        <v>7</v>
      </c>
      <c r="M21" s="63"/>
      <c r="N21" s="93">
        <v>25000</v>
      </c>
      <c r="O21" s="38">
        <v>37000</v>
      </c>
      <c r="P21" s="38"/>
      <c r="Q21" s="38">
        <v>34000</v>
      </c>
      <c r="R21" s="27">
        <f t="shared" si="1"/>
        <v>144170</v>
      </c>
      <c r="S21" s="96">
        <f t="shared" si="2"/>
        <v>20000</v>
      </c>
      <c r="T21" s="96">
        <f t="shared" si="3"/>
        <v>29600</v>
      </c>
      <c r="U21" s="29">
        <f t="shared" si="4"/>
        <v>0</v>
      </c>
      <c r="V21" s="29">
        <f t="shared" si="5"/>
        <v>27200</v>
      </c>
      <c r="W21" s="29"/>
    </row>
    <row r="22" spans="1:23" x14ac:dyDescent="0.25">
      <c r="A22" s="21">
        <v>20</v>
      </c>
      <c r="B22" s="67" t="s">
        <v>543</v>
      </c>
      <c r="C22" s="23"/>
      <c r="D22" s="23"/>
      <c r="E22" s="23"/>
      <c r="F22" s="23"/>
      <c r="G22" s="23"/>
      <c r="H22" s="68"/>
      <c r="I22" s="23">
        <v>64</v>
      </c>
      <c r="J22" s="55">
        <v>80</v>
      </c>
      <c r="K22" s="63">
        <v>52510</v>
      </c>
      <c r="L22" s="63">
        <v>6</v>
      </c>
      <c r="M22" s="63">
        <f>9+39+49+50</f>
        <v>147</v>
      </c>
      <c r="N22" s="93">
        <f>4500+19500+24500+25000</f>
        <v>73500</v>
      </c>
      <c r="O22" s="38">
        <v>37000</v>
      </c>
      <c r="P22" s="38"/>
      <c r="Q22" s="38">
        <v>39100</v>
      </c>
      <c r="R22" s="27">
        <f t="shared" si="1"/>
        <v>202110</v>
      </c>
      <c r="S22" s="96">
        <f t="shared" si="2"/>
        <v>58800</v>
      </c>
      <c r="T22" s="96">
        <f t="shared" si="3"/>
        <v>29600</v>
      </c>
      <c r="U22" s="29">
        <f t="shared" si="4"/>
        <v>0</v>
      </c>
      <c r="V22" s="29">
        <f t="shared" si="5"/>
        <v>31280</v>
      </c>
      <c r="W22" s="29"/>
    </row>
    <row r="23" spans="1:23" x14ac:dyDescent="0.25">
      <c r="A23" s="21">
        <v>21</v>
      </c>
      <c r="B23" s="67" t="s">
        <v>544</v>
      </c>
      <c r="C23" s="23"/>
      <c r="D23" s="23"/>
      <c r="E23" s="23"/>
      <c r="F23" s="23"/>
      <c r="G23" s="23"/>
      <c r="H23" s="68"/>
      <c r="I23" s="23">
        <v>64</v>
      </c>
      <c r="J23" s="55">
        <v>80</v>
      </c>
      <c r="K23" s="63">
        <v>46990</v>
      </c>
      <c r="L23" s="63">
        <v>13</v>
      </c>
      <c r="M23" s="63"/>
      <c r="N23" s="63">
        <v>25000</v>
      </c>
      <c r="O23" s="38">
        <v>30300</v>
      </c>
      <c r="P23" s="38">
        <f>8830+3300</f>
        <v>12130</v>
      </c>
      <c r="Q23" s="63">
        <v>39100</v>
      </c>
      <c r="R23" s="27">
        <f t="shared" si="1"/>
        <v>153520</v>
      </c>
      <c r="S23" s="96">
        <f t="shared" si="2"/>
        <v>20000</v>
      </c>
      <c r="T23" s="96">
        <f t="shared" si="3"/>
        <v>24240</v>
      </c>
      <c r="U23" s="38">
        <f>8830+3300</f>
        <v>12130</v>
      </c>
      <c r="V23" s="29">
        <f t="shared" si="5"/>
        <v>31280</v>
      </c>
      <c r="W23" s="29"/>
    </row>
    <row r="24" spans="1:23" x14ac:dyDescent="0.25">
      <c r="A24" s="21">
        <v>22</v>
      </c>
      <c r="B24" s="22" t="s">
        <v>149</v>
      </c>
      <c r="C24" s="23"/>
      <c r="D24" s="23">
        <v>1</v>
      </c>
      <c r="E24" s="23">
        <v>1</v>
      </c>
      <c r="F24" s="23"/>
      <c r="G24" s="23"/>
      <c r="H24" s="68">
        <v>2</v>
      </c>
      <c r="I24" s="23">
        <f>I20+H24</f>
        <v>66</v>
      </c>
      <c r="J24" s="55">
        <v>82.5</v>
      </c>
      <c r="K24" s="63">
        <v>52900</v>
      </c>
      <c r="L24" s="63">
        <v>14</v>
      </c>
      <c r="M24" s="63"/>
      <c r="N24" s="63">
        <v>11000</v>
      </c>
      <c r="O24" s="63">
        <v>34400</v>
      </c>
      <c r="P24" s="63">
        <v>11330</v>
      </c>
      <c r="Q24" s="63">
        <v>39100</v>
      </c>
      <c r="R24" s="27">
        <f t="shared" si="1"/>
        <v>148730</v>
      </c>
      <c r="S24" s="96">
        <f t="shared" si="2"/>
        <v>9075</v>
      </c>
      <c r="T24" s="96">
        <f t="shared" si="3"/>
        <v>28380</v>
      </c>
      <c r="U24" s="63">
        <v>11330</v>
      </c>
      <c r="V24" s="29">
        <f t="shared" si="5"/>
        <v>32257.5</v>
      </c>
      <c r="W24" s="29"/>
    </row>
    <row r="25" spans="1:23" x14ac:dyDescent="0.25">
      <c r="A25" s="21">
        <v>23</v>
      </c>
      <c r="B25" s="67" t="s">
        <v>545</v>
      </c>
      <c r="C25" s="23"/>
      <c r="D25" s="23"/>
      <c r="E25" s="23"/>
      <c r="F25" s="23"/>
      <c r="G25" s="23"/>
      <c r="H25" s="68"/>
      <c r="I25" s="23">
        <v>66</v>
      </c>
      <c r="J25" s="55">
        <v>82.5</v>
      </c>
      <c r="K25" s="63">
        <v>58900</v>
      </c>
      <c r="L25" s="63">
        <v>15</v>
      </c>
      <c r="M25" s="63"/>
      <c r="N25" s="63">
        <v>9000</v>
      </c>
      <c r="O25" s="63">
        <v>29950</v>
      </c>
      <c r="P25" s="63">
        <v>11330</v>
      </c>
      <c r="Q25" s="63">
        <v>39100</v>
      </c>
      <c r="R25" s="27">
        <f t="shared" si="1"/>
        <v>148280</v>
      </c>
      <c r="S25" s="96">
        <f t="shared" si="2"/>
        <v>7425</v>
      </c>
      <c r="T25" s="96">
        <f t="shared" si="3"/>
        <v>24708.75</v>
      </c>
      <c r="U25" s="63">
        <v>11330</v>
      </c>
      <c r="V25" s="29">
        <f t="shared" si="5"/>
        <v>32257.5</v>
      </c>
      <c r="W25" s="29"/>
    </row>
    <row r="26" spans="1:23" x14ac:dyDescent="0.25">
      <c r="A26" s="21">
        <v>24</v>
      </c>
      <c r="B26" s="67" t="s">
        <v>546</v>
      </c>
      <c r="C26" s="23"/>
      <c r="D26" s="23"/>
      <c r="E26" s="23"/>
      <c r="F26" s="23"/>
      <c r="G26" s="23"/>
      <c r="H26" s="68"/>
      <c r="I26" s="23">
        <v>66</v>
      </c>
      <c r="J26" s="55">
        <v>82.5</v>
      </c>
      <c r="K26" s="63">
        <v>0</v>
      </c>
      <c r="L26" s="63">
        <v>2</v>
      </c>
      <c r="M26" s="63"/>
      <c r="N26" s="63"/>
      <c r="O26" s="63"/>
      <c r="P26" s="63"/>
      <c r="Q26" s="63"/>
      <c r="R26" s="27">
        <f t="shared" si="1"/>
        <v>0</v>
      </c>
      <c r="S26" s="96">
        <f t="shared" si="2"/>
        <v>0</v>
      </c>
      <c r="T26" s="96">
        <f t="shared" si="3"/>
        <v>0</v>
      </c>
      <c r="U26" s="29">
        <f t="shared" si="4"/>
        <v>0</v>
      </c>
      <c r="V26" s="29">
        <f t="shared" si="5"/>
        <v>0</v>
      </c>
      <c r="W26" s="29"/>
    </row>
    <row r="27" spans="1:23" x14ac:dyDescent="0.25">
      <c r="A27" s="21"/>
      <c r="B27" s="22" t="s">
        <v>89</v>
      </c>
      <c r="C27" s="23">
        <v>4</v>
      </c>
      <c r="D27" s="23">
        <v>1</v>
      </c>
      <c r="E27" s="23">
        <v>2</v>
      </c>
      <c r="F27" s="23">
        <v>2</v>
      </c>
      <c r="G27" s="23">
        <v>5</v>
      </c>
      <c r="H27" s="68">
        <v>14</v>
      </c>
      <c r="I27" s="23"/>
      <c r="J27" s="25"/>
      <c r="K27" s="63"/>
      <c r="L27" s="63"/>
      <c r="M27" s="63"/>
      <c r="N27" s="63"/>
      <c r="O27" s="63"/>
      <c r="P27" s="63"/>
      <c r="Q27" s="63"/>
      <c r="R27" s="27">
        <f t="shared" si="1"/>
        <v>0</v>
      </c>
      <c r="S27" s="96">
        <f t="shared" si="2"/>
        <v>0</v>
      </c>
      <c r="T27" s="96">
        <f t="shared" si="3"/>
        <v>0</v>
      </c>
      <c r="U27" s="29">
        <f t="shared" si="4"/>
        <v>0</v>
      </c>
      <c r="V27" s="29">
        <f t="shared" si="5"/>
        <v>0</v>
      </c>
      <c r="W27" s="29"/>
    </row>
    <row r="28" spans="1:23" s="74" customFormat="1" x14ac:dyDescent="0.25">
      <c r="A28" s="22"/>
      <c r="B28" s="22" t="s">
        <v>318</v>
      </c>
      <c r="C28" s="68">
        <v>16</v>
      </c>
      <c r="D28" s="68">
        <v>16</v>
      </c>
      <c r="E28" s="68">
        <v>16</v>
      </c>
      <c r="F28" s="68">
        <v>16</v>
      </c>
      <c r="G28" s="68">
        <v>16</v>
      </c>
      <c r="H28" s="68">
        <v>80</v>
      </c>
      <c r="I28" s="68"/>
      <c r="J28" s="55">
        <f t="shared" ref="J28" si="6">I28/80*100</f>
        <v>0</v>
      </c>
      <c r="K28" s="98">
        <f>SUM(K16:K27)</f>
        <v>799250</v>
      </c>
      <c r="L28" s="98"/>
      <c r="M28" s="98"/>
      <c r="N28" s="98">
        <f>SUM(N16:N27)</f>
        <v>288750</v>
      </c>
      <c r="O28" s="98">
        <f t="shared" ref="O28:V28" si="7">SUM(O16:O27)</f>
        <v>353650</v>
      </c>
      <c r="P28" s="98">
        <f t="shared" si="7"/>
        <v>34790</v>
      </c>
      <c r="Q28" s="98">
        <f t="shared" si="7"/>
        <v>350803</v>
      </c>
      <c r="R28" s="98">
        <f t="shared" si="7"/>
        <v>1827243</v>
      </c>
      <c r="S28" s="98">
        <f t="shared" si="7"/>
        <v>227661.875</v>
      </c>
      <c r="T28" s="98">
        <f t="shared" si="7"/>
        <v>278978.75</v>
      </c>
      <c r="U28" s="98">
        <f t="shared" si="7"/>
        <v>34790</v>
      </c>
      <c r="V28" s="98">
        <f t="shared" si="7"/>
        <v>278002.03749999998</v>
      </c>
      <c r="W28" s="73"/>
    </row>
    <row r="30" spans="1:23" x14ac:dyDescent="0.25">
      <c r="K30" s="100">
        <f>K28+N28+O28+P28+Q28</f>
        <v>1827243</v>
      </c>
    </row>
  </sheetData>
  <mergeCells count="3">
    <mergeCell ref="C1:G1"/>
    <mergeCell ref="K1:R1"/>
    <mergeCell ref="S1:W1"/>
  </mergeCells>
  <pageMargins left="0.7" right="0.7" top="0.75" bottom="0.75" header="0.3" footer="0.3"/>
  <pageSetup paperSize="9" scale="7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topLeftCell="A151" workbookViewId="0">
      <selection activeCell="E1" sqref="E1:E1048576"/>
    </sheetView>
  </sheetViews>
  <sheetFormatPr defaultColWidth="44.28515625" defaultRowHeight="15" x14ac:dyDescent="0.25"/>
  <cols>
    <col min="1" max="1" width="17.42578125" bestFit="1" customWidth="1"/>
    <col min="2" max="2" width="11.5703125" bestFit="1" customWidth="1"/>
    <col min="3" max="3" width="53.42578125" bestFit="1" customWidth="1"/>
    <col min="4" max="4" width="25.7109375" bestFit="1" customWidth="1"/>
    <col min="5" max="5" width="8.42578125" bestFit="1" customWidth="1"/>
    <col min="6" max="6" width="2.85546875" bestFit="1" customWidth="1"/>
    <col min="7" max="7" width="95" customWidth="1"/>
  </cols>
  <sheetData>
    <row r="1" spans="1:7" x14ac:dyDescent="0.25">
      <c r="A1" s="32" t="s">
        <v>343</v>
      </c>
      <c r="B1" s="33" t="s">
        <v>344</v>
      </c>
      <c r="C1" s="33" t="s">
        <v>319</v>
      </c>
      <c r="D1" s="33" t="s">
        <v>345</v>
      </c>
      <c r="E1" s="34" t="s">
        <v>346</v>
      </c>
      <c r="F1" s="33" t="s">
        <v>337</v>
      </c>
      <c r="G1" s="20" t="s">
        <v>347</v>
      </c>
    </row>
    <row r="2" spans="1:7" x14ac:dyDescent="0.25">
      <c r="A2" s="35" t="s">
        <v>331</v>
      </c>
      <c r="B2" s="36" t="s">
        <v>348</v>
      </c>
      <c r="C2" s="36" t="s">
        <v>349</v>
      </c>
      <c r="D2" s="37" t="s">
        <v>350</v>
      </c>
      <c r="E2" s="38">
        <v>30000</v>
      </c>
      <c r="F2" s="36" t="s">
        <v>337</v>
      </c>
      <c r="G2" s="39" t="s">
        <v>351</v>
      </c>
    </row>
    <row r="3" spans="1:7" x14ac:dyDescent="0.25">
      <c r="A3" s="35" t="s">
        <v>331</v>
      </c>
      <c r="B3" s="36" t="s">
        <v>352</v>
      </c>
      <c r="C3" s="36" t="s">
        <v>353</v>
      </c>
      <c r="D3" s="40" t="s">
        <v>354</v>
      </c>
      <c r="E3" s="38">
        <v>30000</v>
      </c>
      <c r="F3" s="36" t="s">
        <v>337</v>
      </c>
      <c r="G3" s="39" t="s">
        <v>351</v>
      </c>
    </row>
    <row r="4" spans="1:7" x14ac:dyDescent="0.25">
      <c r="A4" s="35" t="s">
        <v>331</v>
      </c>
      <c r="B4" s="36" t="s">
        <v>355</v>
      </c>
      <c r="C4" s="36" t="s">
        <v>356</v>
      </c>
      <c r="D4" s="40" t="s">
        <v>357</v>
      </c>
      <c r="E4" s="38">
        <v>30000</v>
      </c>
      <c r="F4" s="36" t="s">
        <v>337</v>
      </c>
      <c r="G4" s="39" t="s">
        <v>351</v>
      </c>
    </row>
    <row r="5" spans="1:7" x14ac:dyDescent="0.25">
      <c r="A5" s="35" t="s">
        <v>331</v>
      </c>
      <c r="B5" s="36" t="s">
        <v>358</v>
      </c>
      <c r="C5" s="36" t="s">
        <v>359</v>
      </c>
      <c r="D5" s="40" t="s">
        <v>360</v>
      </c>
      <c r="E5" s="38">
        <v>30000</v>
      </c>
      <c r="F5" s="36" t="s">
        <v>337</v>
      </c>
      <c r="G5" s="39" t="s">
        <v>351</v>
      </c>
    </row>
    <row r="6" spans="1:7" x14ac:dyDescent="0.25">
      <c r="A6" s="35" t="s">
        <v>331</v>
      </c>
      <c r="B6" s="36" t="s">
        <v>361</v>
      </c>
      <c r="C6" s="36" t="s">
        <v>362</v>
      </c>
      <c r="D6" s="40" t="s">
        <v>363</v>
      </c>
      <c r="E6" s="38">
        <v>30000</v>
      </c>
      <c r="F6" s="36" t="s">
        <v>337</v>
      </c>
      <c r="G6" s="39" t="s">
        <v>351</v>
      </c>
    </row>
    <row r="7" spans="1:7" x14ac:dyDescent="0.25">
      <c r="A7" s="35" t="s">
        <v>331</v>
      </c>
      <c r="B7" s="36" t="s">
        <v>364</v>
      </c>
      <c r="C7" s="36" t="s">
        <v>365</v>
      </c>
      <c r="D7" s="40" t="s">
        <v>366</v>
      </c>
      <c r="E7" s="38">
        <v>30000</v>
      </c>
      <c r="F7" s="36" t="s">
        <v>337</v>
      </c>
      <c r="G7" s="39" t="s">
        <v>351</v>
      </c>
    </row>
    <row r="8" spans="1:7" x14ac:dyDescent="0.25">
      <c r="A8" s="35" t="s">
        <v>331</v>
      </c>
      <c r="B8" s="36" t="s">
        <v>367</v>
      </c>
      <c r="C8" s="36" t="s">
        <v>368</v>
      </c>
      <c r="D8" s="40" t="s">
        <v>369</v>
      </c>
      <c r="E8" s="38">
        <v>30000</v>
      </c>
      <c r="F8" s="36" t="s">
        <v>337</v>
      </c>
      <c r="G8" s="39" t="s">
        <v>351</v>
      </c>
    </row>
    <row r="9" spans="1:7" x14ac:dyDescent="0.25">
      <c r="A9" s="35" t="s">
        <v>331</v>
      </c>
      <c r="B9" s="41">
        <v>42016</v>
      </c>
      <c r="C9" s="36" t="s">
        <v>370</v>
      </c>
      <c r="D9" s="40" t="s">
        <v>371</v>
      </c>
      <c r="E9" s="38">
        <v>39000</v>
      </c>
      <c r="F9" s="36" t="s">
        <v>337</v>
      </c>
      <c r="G9" s="39" t="s">
        <v>372</v>
      </c>
    </row>
    <row r="10" spans="1:7" x14ac:dyDescent="0.25">
      <c r="A10" s="35" t="s">
        <v>331</v>
      </c>
      <c r="B10" s="41">
        <v>42371</v>
      </c>
      <c r="C10" s="36" t="s">
        <v>373</v>
      </c>
      <c r="D10" s="40" t="s">
        <v>374</v>
      </c>
      <c r="E10" s="38">
        <v>39000</v>
      </c>
      <c r="F10" s="36"/>
      <c r="G10" s="39"/>
    </row>
    <row r="11" spans="1:7" x14ac:dyDescent="0.25">
      <c r="A11" s="35" t="s">
        <v>331</v>
      </c>
      <c r="B11" s="36" t="s">
        <v>375</v>
      </c>
      <c r="C11" s="36" t="s">
        <v>376</v>
      </c>
      <c r="D11" s="40" t="s">
        <v>377</v>
      </c>
      <c r="E11" s="38">
        <v>39000</v>
      </c>
      <c r="F11" s="36"/>
      <c r="G11" s="39"/>
    </row>
    <row r="12" spans="1:7" x14ac:dyDescent="0.25">
      <c r="A12" s="35" t="s">
        <v>331</v>
      </c>
      <c r="B12" s="36" t="s">
        <v>378</v>
      </c>
      <c r="C12" s="36" t="s">
        <v>379</v>
      </c>
      <c r="D12" s="40" t="s">
        <v>380</v>
      </c>
      <c r="E12" s="38">
        <v>39000</v>
      </c>
      <c r="F12" s="36" t="s">
        <v>337</v>
      </c>
      <c r="G12" s="39" t="s">
        <v>381</v>
      </c>
    </row>
    <row r="13" spans="1:7" x14ac:dyDescent="0.25">
      <c r="A13" s="35" t="s">
        <v>331</v>
      </c>
      <c r="B13" s="36" t="s">
        <v>382</v>
      </c>
      <c r="C13" s="36" t="s">
        <v>383</v>
      </c>
      <c r="D13" s="40" t="s">
        <v>384</v>
      </c>
      <c r="E13" s="38">
        <v>39000</v>
      </c>
      <c r="F13" s="36" t="s">
        <v>337</v>
      </c>
      <c r="G13" s="39" t="s">
        <v>381</v>
      </c>
    </row>
    <row r="14" spans="1:7" x14ac:dyDescent="0.25">
      <c r="A14" s="35" t="s">
        <v>331</v>
      </c>
      <c r="B14" s="41">
        <v>42709</v>
      </c>
      <c r="C14" s="36" t="s">
        <v>385</v>
      </c>
      <c r="D14" s="40" t="s">
        <v>386</v>
      </c>
      <c r="E14" s="38">
        <v>37000</v>
      </c>
      <c r="F14" s="36"/>
      <c r="G14" s="39"/>
    </row>
    <row r="15" spans="1:7" x14ac:dyDescent="0.25">
      <c r="A15" s="35" t="s">
        <v>331</v>
      </c>
      <c r="B15" s="36" t="s">
        <v>387</v>
      </c>
      <c r="C15" s="36" t="s">
        <v>388</v>
      </c>
      <c r="D15" s="40" t="s">
        <v>389</v>
      </c>
      <c r="E15" s="38">
        <v>37000</v>
      </c>
      <c r="F15" s="36"/>
      <c r="G15" s="39"/>
    </row>
    <row r="16" spans="1:7" x14ac:dyDescent="0.25">
      <c r="A16" s="35" t="s">
        <v>331</v>
      </c>
      <c r="B16" s="36" t="s">
        <v>387</v>
      </c>
      <c r="C16" s="36" t="s">
        <v>390</v>
      </c>
      <c r="D16" s="40"/>
      <c r="E16" s="38">
        <v>-5400</v>
      </c>
      <c r="F16" s="36" t="s">
        <v>337</v>
      </c>
      <c r="G16" s="39"/>
    </row>
    <row r="17" spans="1:7" x14ac:dyDescent="0.25">
      <c r="A17" s="35" t="s">
        <v>548</v>
      </c>
      <c r="B17" s="36" t="s">
        <v>391</v>
      </c>
      <c r="C17" s="36" t="s">
        <v>392</v>
      </c>
      <c r="D17" s="40" t="s">
        <v>386</v>
      </c>
      <c r="E17" s="38">
        <v>3300</v>
      </c>
      <c r="F17" s="36"/>
      <c r="G17" s="39" t="s">
        <v>393</v>
      </c>
    </row>
    <row r="18" spans="1:7" x14ac:dyDescent="0.25">
      <c r="A18" s="35" t="s">
        <v>548</v>
      </c>
      <c r="B18" s="36" t="s">
        <v>394</v>
      </c>
      <c r="C18" s="36" t="s">
        <v>395</v>
      </c>
      <c r="D18" s="40" t="s">
        <v>386</v>
      </c>
      <c r="E18" s="38">
        <v>10260</v>
      </c>
      <c r="F18" s="36"/>
      <c r="G18" s="39" t="s">
        <v>393</v>
      </c>
    </row>
    <row r="19" spans="1:7" x14ac:dyDescent="0.25">
      <c r="A19" s="35" t="s">
        <v>548</v>
      </c>
      <c r="B19" s="36" t="s">
        <v>396</v>
      </c>
      <c r="C19" s="36" t="s">
        <v>395</v>
      </c>
      <c r="D19" s="40" t="s">
        <v>389</v>
      </c>
      <c r="E19" s="38">
        <v>10360</v>
      </c>
      <c r="F19" s="36"/>
      <c r="G19" s="39" t="s">
        <v>397</v>
      </c>
    </row>
    <row r="20" spans="1:7" x14ac:dyDescent="0.25">
      <c r="A20" s="35" t="s">
        <v>548</v>
      </c>
      <c r="B20" s="36" t="s">
        <v>398</v>
      </c>
      <c r="C20" s="36" t="s">
        <v>399</v>
      </c>
      <c r="D20" s="42" t="s">
        <v>400</v>
      </c>
      <c r="E20" s="38">
        <v>3300</v>
      </c>
      <c r="F20" s="36"/>
      <c r="G20" s="43" t="s">
        <v>400</v>
      </c>
    </row>
    <row r="21" spans="1:7" x14ac:dyDescent="0.25">
      <c r="A21" s="35" t="s">
        <v>548</v>
      </c>
      <c r="B21" s="36" t="s">
        <v>401</v>
      </c>
      <c r="C21" s="36" t="s">
        <v>402</v>
      </c>
      <c r="D21" s="44" t="s">
        <v>400</v>
      </c>
      <c r="E21" s="38">
        <v>6100</v>
      </c>
      <c r="F21" s="36"/>
      <c r="G21" s="45" t="s">
        <v>400</v>
      </c>
    </row>
    <row r="22" spans="1:7" x14ac:dyDescent="0.25">
      <c r="A22" s="35" t="s">
        <v>331</v>
      </c>
      <c r="B22" s="36" t="s">
        <v>398</v>
      </c>
      <c r="C22" s="36" t="s">
        <v>403</v>
      </c>
      <c r="D22" s="44" t="s">
        <v>404</v>
      </c>
      <c r="E22" s="38">
        <v>37000</v>
      </c>
      <c r="F22" s="36"/>
      <c r="G22" s="39"/>
    </row>
    <row r="23" spans="1:7" x14ac:dyDescent="0.25">
      <c r="A23" s="35" t="s">
        <v>548</v>
      </c>
      <c r="B23" s="41">
        <v>42468</v>
      </c>
      <c r="C23" s="36" t="s">
        <v>405</v>
      </c>
      <c r="D23" s="35" t="s">
        <v>397</v>
      </c>
      <c r="E23" s="38">
        <v>3300</v>
      </c>
      <c r="F23" s="36"/>
      <c r="G23" s="39" t="s">
        <v>397</v>
      </c>
    </row>
    <row r="24" spans="1:7" x14ac:dyDescent="0.25">
      <c r="A24" s="35" t="s">
        <v>331</v>
      </c>
      <c r="B24" s="41">
        <v>42465</v>
      </c>
      <c r="C24" s="36" t="s">
        <v>406</v>
      </c>
      <c r="D24" s="44" t="s">
        <v>407</v>
      </c>
      <c r="E24" s="38">
        <v>37000</v>
      </c>
      <c r="F24" s="36"/>
      <c r="G24" s="39"/>
    </row>
    <row r="25" spans="1:7" x14ac:dyDescent="0.25">
      <c r="A25" s="35" t="s">
        <v>331</v>
      </c>
      <c r="B25" s="41">
        <v>42468</v>
      </c>
      <c r="C25" s="36" t="s">
        <v>390</v>
      </c>
      <c r="D25" s="35"/>
      <c r="E25" s="38">
        <v>-4716</v>
      </c>
      <c r="F25" s="36" t="s">
        <v>337</v>
      </c>
      <c r="G25" s="39"/>
    </row>
    <row r="26" spans="1:7" x14ac:dyDescent="0.25">
      <c r="A26" s="35" t="s">
        <v>548</v>
      </c>
      <c r="B26" s="36" t="s">
        <v>408</v>
      </c>
      <c r="C26" s="36" t="s">
        <v>409</v>
      </c>
      <c r="D26" s="44" t="s">
        <v>410</v>
      </c>
      <c r="E26" s="38">
        <v>3300</v>
      </c>
      <c r="F26" s="36"/>
      <c r="G26" s="45" t="s">
        <v>410</v>
      </c>
    </row>
    <row r="27" spans="1:7" x14ac:dyDescent="0.25">
      <c r="A27" s="35" t="s">
        <v>548</v>
      </c>
      <c r="B27" s="36" t="s">
        <v>411</v>
      </c>
      <c r="C27" s="36" t="s">
        <v>402</v>
      </c>
      <c r="D27" s="44" t="s">
        <v>410</v>
      </c>
      <c r="E27" s="38">
        <v>6100</v>
      </c>
      <c r="F27" s="36"/>
      <c r="G27" s="45" t="s">
        <v>410</v>
      </c>
    </row>
    <row r="28" spans="1:7" x14ac:dyDescent="0.25">
      <c r="A28" s="35" t="s">
        <v>331</v>
      </c>
      <c r="B28" s="36" t="s">
        <v>412</v>
      </c>
      <c r="C28" s="36" t="s">
        <v>413</v>
      </c>
      <c r="D28" s="44" t="s">
        <v>414</v>
      </c>
      <c r="E28" s="38">
        <v>37000</v>
      </c>
      <c r="F28" s="36"/>
      <c r="G28" s="39"/>
    </row>
    <row r="29" spans="1:7" x14ac:dyDescent="0.25">
      <c r="A29" s="35" t="s">
        <v>331</v>
      </c>
      <c r="B29" s="36" t="s">
        <v>412</v>
      </c>
      <c r="C29" s="36" t="s">
        <v>390</v>
      </c>
      <c r="D29" s="35"/>
      <c r="E29" s="38">
        <v>-2408</v>
      </c>
      <c r="F29" s="36" t="s">
        <v>337</v>
      </c>
      <c r="G29" s="39"/>
    </row>
    <row r="30" spans="1:7" x14ac:dyDescent="0.25">
      <c r="A30" s="35" t="s">
        <v>548</v>
      </c>
      <c r="B30" s="36" t="s">
        <v>412</v>
      </c>
      <c r="C30" s="36" t="s">
        <v>415</v>
      </c>
      <c r="D30" s="44" t="s">
        <v>416</v>
      </c>
      <c r="E30" s="38">
        <v>3300</v>
      </c>
      <c r="F30" s="36"/>
      <c r="G30" s="45" t="s">
        <v>416</v>
      </c>
    </row>
    <row r="31" spans="1:7" x14ac:dyDescent="0.25">
      <c r="A31" s="35" t="s">
        <v>548</v>
      </c>
      <c r="B31" s="36" t="s">
        <v>412</v>
      </c>
      <c r="C31" s="36" t="s">
        <v>417</v>
      </c>
      <c r="D31" s="44" t="s">
        <v>416</v>
      </c>
      <c r="E31" s="38">
        <v>8830</v>
      </c>
      <c r="F31" s="36"/>
      <c r="G31" s="45" t="s">
        <v>416</v>
      </c>
    </row>
    <row r="32" spans="1:7" x14ac:dyDescent="0.25">
      <c r="A32" s="35" t="s">
        <v>331</v>
      </c>
      <c r="B32" s="36" t="s">
        <v>418</v>
      </c>
      <c r="C32" s="36" t="s">
        <v>419</v>
      </c>
      <c r="D32" s="44" t="s">
        <v>420</v>
      </c>
      <c r="E32" s="38">
        <v>37000</v>
      </c>
      <c r="F32" s="36"/>
      <c r="G32" s="45"/>
    </row>
    <row r="33" spans="1:7" x14ac:dyDescent="0.25">
      <c r="A33" s="35" t="s">
        <v>331</v>
      </c>
      <c r="B33" s="36" t="s">
        <v>418</v>
      </c>
      <c r="C33" s="36" t="s">
        <v>390</v>
      </c>
      <c r="D33" s="35"/>
      <c r="E33" s="38">
        <v>-3400</v>
      </c>
      <c r="F33" s="36" t="s">
        <v>337</v>
      </c>
      <c r="G33" s="39"/>
    </row>
    <row r="34" spans="1:7" x14ac:dyDescent="0.25">
      <c r="A34" s="35" t="s">
        <v>548</v>
      </c>
      <c r="B34" s="36" t="s">
        <v>418</v>
      </c>
      <c r="C34" s="36" t="s">
        <v>421</v>
      </c>
      <c r="D34" s="44" t="s">
        <v>422</v>
      </c>
      <c r="E34" s="38">
        <v>3300</v>
      </c>
      <c r="F34" s="36"/>
      <c r="G34" s="45" t="s">
        <v>422</v>
      </c>
    </row>
    <row r="35" spans="1:7" x14ac:dyDescent="0.25">
      <c r="A35" s="35" t="s">
        <v>548</v>
      </c>
      <c r="B35" s="36" t="s">
        <v>418</v>
      </c>
      <c r="C35" s="36" t="s">
        <v>423</v>
      </c>
      <c r="D35" s="44" t="s">
        <v>422</v>
      </c>
      <c r="E35" s="38">
        <v>8830</v>
      </c>
      <c r="F35" s="36"/>
      <c r="G35" s="45" t="s">
        <v>422</v>
      </c>
    </row>
    <row r="36" spans="1:7" x14ac:dyDescent="0.25">
      <c r="A36" s="35" t="s">
        <v>331</v>
      </c>
      <c r="B36" s="46"/>
      <c r="C36" s="36" t="s">
        <v>424</v>
      </c>
      <c r="D36" s="40" t="s">
        <v>425</v>
      </c>
      <c r="E36" s="38">
        <v>37000</v>
      </c>
      <c r="F36" s="36"/>
      <c r="G36" s="39"/>
    </row>
    <row r="37" spans="1:7" x14ac:dyDescent="0.25">
      <c r="A37" s="35" t="s">
        <v>331</v>
      </c>
      <c r="B37" s="46"/>
      <c r="C37" s="36" t="s">
        <v>390</v>
      </c>
      <c r="D37" s="40"/>
      <c r="E37" s="38">
        <v>0</v>
      </c>
      <c r="F37" s="36"/>
      <c r="G37" s="39"/>
    </row>
    <row r="38" spans="1:7" x14ac:dyDescent="0.25">
      <c r="A38" s="35" t="s">
        <v>548</v>
      </c>
      <c r="B38" s="46"/>
      <c r="C38" s="36" t="s">
        <v>426</v>
      </c>
      <c r="D38" s="40" t="s">
        <v>425</v>
      </c>
      <c r="E38" s="38">
        <v>3300</v>
      </c>
      <c r="F38" s="36"/>
      <c r="G38" s="45" t="s">
        <v>427</v>
      </c>
    </row>
    <row r="39" spans="1:7" x14ac:dyDescent="0.25">
      <c r="A39" s="35" t="s">
        <v>548</v>
      </c>
      <c r="B39" s="46"/>
      <c r="C39" s="36" t="s">
        <v>428</v>
      </c>
      <c r="D39" s="40" t="s">
        <v>425</v>
      </c>
      <c r="E39" s="38">
        <v>8830</v>
      </c>
      <c r="F39" s="36"/>
      <c r="G39" s="45" t="s">
        <v>427</v>
      </c>
    </row>
    <row r="40" spans="1:7" x14ac:dyDescent="0.25">
      <c r="A40" s="35" t="s">
        <v>330</v>
      </c>
      <c r="B40" s="41">
        <v>42253</v>
      </c>
      <c r="C40" s="36" t="s">
        <v>429</v>
      </c>
      <c r="D40" s="36"/>
      <c r="E40" s="38">
        <v>12000</v>
      </c>
      <c r="F40" s="36" t="s">
        <v>337</v>
      </c>
      <c r="G40" s="39" t="s">
        <v>430</v>
      </c>
    </row>
    <row r="41" spans="1:7" x14ac:dyDescent="0.25">
      <c r="A41" s="35" t="s">
        <v>330</v>
      </c>
      <c r="B41" s="41">
        <v>42253</v>
      </c>
      <c r="C41" s="36" t="s">
        <v>429</v>
      </c>
      <c r="D41" s="36"/>
      <c r="E41" s="38">
        <v>12000</v>
      </c>
      <c r="F41" s="36" t="s">
        <v>337</v>
      </c>
      <c r="G41" s="39" t="s">
        <v>430</v>
      </c>
    </row>
    <row r="42" spans="1:7" x14ac:dyDescent="0.25">
      <c r="A42" s="35" t="s">
        <v>330</v>
      </c>
      <c r="B42" s="41">
        <v>42256</v>
      </c>
      <c r="C42" s="36" t="s">
        <v>429</v>
      </c>
      <c r="D42" s="36"/>
      <c r="E42" s="38">
        <v>12000</v>
      </c>
      <c r="F42" s="36" t="s">
        <v>337</v>
      </c>
      <c r="G42" s="39" t="s">
        <v>430</v>
      </c>
    </row>
    <row r="43" spans="1:7" x14ac:dyDescent="0.25">
      <c r="A43" s="35" t="s">
        <v>330</v>
      </c>
      <c r="B43" s="41">
        <v>42045</v>
      </c>
      <c r="C43" s="36" t="s">
        <v>431</v>
      </c>
      <c r="D43" s="36"/>
      <c r="E43" s="38">
        <v>12500</v>
      </c>
      <c r="F43" s="36" t="s">
        <v>337</v>
      </c>
      <c r="G43" s="39" t="s">
        <v>430</v>
      </c>
    </row>
    <row r="44" spans="1:7" x14ac:dyDescent="0.25">
      <c r="A44" s="35" t="s">
        <v>330</v>
      </c>
      <c r="B44" s="41">
        <v>42046</v>
      </c>
      <c r="C44" s="36" t="s">
        <v>432</v>
      </c>
      <c r="D44" s="36"/>
      <c r="E44" s="38">
        <v>7000</v>
      </c>
      <c r="F44" s="36" t="s">
        <v>337</v>
      </c>
      <c r="G44" s="39" t="s">
        <v>430</v>
      </c>
    </row>
    <row r="45" spans="1:7" x14ac:dyDescent="0.25">
      <c r="A45" s="35" t="s">
        <v>330</v>
      </c>
      <c r="B45" s="41">
        <v>42106</v>
      </c>
      <c r="C45" s="36" t="s">
        <v>433</v>
      </c>
      <c r="D45" s="36"/>
      <c r="E45" s="38">
        <v>7500</v>
      </c>
      <c r="F45" s="36"/>
      <c r="G45" s="39"/>
    </row>
    <row r="46" spans="1:7" x14ac:dyDescent="0.25">
      <c r="A46" s="35" t="s">
        <v>330</v>
      </c>
      <c r="B46" s="36" t="s">
        <v>434</v>
      </c>
      <c r="C46" s="36" t="s">
        <v>435</v>
      </c>
      <c r="D46" s="36"/>
      <c r="E46" s="38">
        <v>9000</v>
      </c>
      <c r="F46" s="36"/>
      <c r="G46" s="39"/>
    </row>
    <row r="47" spans="1:7" x14ac:dyDescent="0.25">
      <c r="A47" s="35" t="s">
        <v>330</v>
      </c>
      <c r="B47" s="36" t="s">
        <v>436</v>
      </c>
      <c r="C47" s="36" t="s">
        <v>437</v>
      </c>
      <c r="D47" s="36"/>
      <c r="E47" s="38">
        <v>8000</v>
      </c>
      <c r="F47" s="36" t="s">
        <v>337</v>
      </c>
      <c r="G47" s="39" t="s">
        <v>430</v>
      </c>
    </row>
    <row r="48" spans="1:7" x14ac:dyDescent="0.25">
      <c r="A48" s="35" t="s">
        <v>330</v>
      </c>
      <c r="B48" s="41">
        <v>42372</v>
      </c>
      <c r="C48" s="36" t="s">
        <v>438</v>
      </c>
      <c r="D48" s="40" t="s">
        <v>377</v>
      </c>
      <c r="E48" s="38">
        <v>12500</v>
      </c>
      <c r="F48" s="36" t="s">
        <v>337</v>
      </c>
      <c r="G48" s="39" t="s">
        <v>430</v>
      </c>
    </row>
    <row r="49" spans="1:7" x14ac:dyDescent="0.25">
      <c r="A49" s="35" t="s">
        <v>330</v>
      </c>
      <c r="B49" s="36" t="s">
        <v>382</v>
      </c>
      <c r="C49" s="36" t="s">
        <v>439</v>
      </c>
      <c r="D49" s="36"/>
      <c r="E49" s="38">
        <v>18525</v>
      </c>
      <c r="F49" s="36" t="s">
        <v>337</v>
      </c>
      <c r="G49" s="39" t="s">
        <v>430</v>
      </c>
    </row>
    <row r="50" spans="1:7" x14ac:dyDescent="0.25">
      <c r="A50" s="35" t="s">
        <v>330</v>
      </c>
      <c r="B50" s="40" t="s">
        <v>440</v>
      </c>
      <c r="C50" s="36" t="s">
        <v>441</v>
      </c>
      <c r="D50" s="36"/>
      <c r="E50" s="38">
        <v>21850</v>
      </c>
      <c r="F50" s="36"/>
      <c r="G50" s="39"/>
    </row>
    <row r="51" spans="1:7" x14ac:dyDescent="0.25">
      <c r="A51" s="35" t="s">
        <v>330</v>
      </c>
      <c r="B51" s="41">
        <v>42375</v>
      </c>
      <c r="C51" s="36" t="s">
        <v>442</v>
      </c>
      <c r="D51" s="36"/>
      <c r="E51" s="38">
        <v>12000</v>
      </c>
      <c r="F51" s="36"/>
      <c r="G51" s="39"/>
    </row>
    <row r="52" spans="1:7" x14ac:dyDescent="0.25">
      <c r="A52" s="35" t="s">
        <v>330</v>
      </c>
      <c r="B52" s="36" t="s">
        <v>443</v>
      </c>
      <c r="C52" s="36" t="s">
        <v>444</v>
      </c>
      <c r="D52" s="36"/>
      <c r="E52" s="38">
        <v>12500</v>
      </c>
      <c r="F52" s="36"/>
      <c r="G52" s="39"/>
    </row>
    <row r="53" spans="1:7" x14ac:dyDescent="0.25">
      <c r="A53" s="35" t="s">
        <v>330</v>
      </c>
      <c r="B53" s="36" t="s">
        <v>443</v>
      </c>
      <c r="C53" s="36" t="s">
        <v>445</v>
      </c>
      <c r="D53" s="36"/>
      <c r="E53" s="38">
        <v>13500</v>
      </c>
      <c r="F53" s="36"/>
      <c r="G53" s="39"/>
    </row>
    <row r="54" spans="1:7" x14ac:dyDescent="0.25">
      <c r="A54" s="35" t="s">
        <v>330</v>
      </c>
      <c r="B54" s="36" t="s">
        <v>446</v>
      </c>
      <c r="C54" s="36" t="s">
        <v>447</v>
      </c>
      <c r="D54" s="36"/>
      <c r="E54" s="38">
        <v>11400</v>
      </c>
      <c r="F54" s="36"/>
      <c r="G54" s="39"/>
    </row>
    <row r="55" spans="1:7" x14ac:dyDescent="0.25">
      <c r="A55" s="35" t="s">
        <v>330</v>
      </c>
      <c r="B55" s="36" t="s">
        <v>398</v>
      </c>
      <c r="C55" s="36" t="s">
        <v>448</v>
      </c>
      <c r="D55" s="36"/>
      <c r="E55" s="38">
        <v>49500</v>
      </c>
      <c r="F55" s="36" t="s">
        <v>337</v>
      </c>
      <c r="G55" s="39" t="s">
        <v>430</v>
      </c>
    </row>
    <row r="56" spans="1:7" x14ac:dyDescent="0.25">
      <c r="A56" s="35" t="s">
        <v>330</v>
      </c>
      <c r="B56" s="36" t="s">
        <v>449</v>
      </c>
      <c r="C56" s="36" t="s">
        <v>450</v>
      </c>
      <c r="D56" s="36"/>
      <c r="E56" s="38">
        <v>24500</v>
      </c>
      <c r="F56" s="36" t="s">
        <v>337</v>
      </c>
      <c r="G56" s="39" t="s">
        <v>430</v>
      </c>
    </row>
    <row r="57" spans="1:7" x14ac:dyDescent="0.25">
      <c r="A57" s="35" t="s">
        <v>330</v>
      </c>
      <c r="B57" s="36" t="s">
        <v>449</v>
      </c>
      <c r="C57" s="36" t="s">
        <v>451</v>
      </c>
      <c r="D57" s="36"/>
      <c r="E57" s="38">
        <v>25000</v>
      </c>
      <c r="F57" s="36" t="s">
        <v>337</v>
      </c>
      <c r="G57" s="39" t="s">
        <v>430</v>
      </c>
    </row>
    <row r="58" spans="1:7" x14ac:dyDescent="0.25">
      <c r="A58" s="35" t="s">
        <v>330</v>
      </c>
      <c r="B58" s="36" t="s">
        <v>452</v>
      </c>
      <c r="C58" s="36" t="s">
        <v>453</v>
      </c>
      <c r="D58" s="36"/>
      <c r="E58" s="38">
        <v>4500</v>
      </c>
      <c r="F58" s="36"/>
      <c r="G58" s="39"/>
    </row>
    <row r="59" spans="1:7" x14ac:dyDescent="0.25">
      <c r="A59" s="35" t="s">
        <v>330</v>
      </c>
      <c r="B59" s="36" t="s">
        <v>452</v>
      </c>
      <c r="C59" s="36" t="s">
        <v>454</v>
      </c>
      <c r="D59" s="36"/>
      <c r="E59" s="38">
        <v>19500</v>
      </c>
      <c r="F59" s="36"/>
      <c r="G59" s="39"/>
    </row>
    <row r="60" spans="1:7" x14ac:dyDescent="0.25">
      <c r="A60" s="35" t="s">
        <v>330</v>
      </c>
      <c r="B60" s="36" t="s">
        <v>452</v>
      </c>
      <c r="C60" s="36" t="s">
        <v>455</v>
      </c>
      <c r="D60" s="36"/>
      <c r="E60" s="38">
        <v>24500</v>
      </c>
      <c r="F60" s="36"/>
      <c r="G60" s="39"/>
    </row>
    <row r="61" spans="1:7" x14ac:dyDescent="0.25">
      <c r="A61" s="35" t="s">
        <v>330</v>
      </c>
      <c r="B61" s="36" t="s">
        <v>452</v>
      </c>
      <c r="C61" s="36" t="s">
        <v>456</v>
      </c>
      <c r="D61" s="36"/>
      <c r="E61" s="38">
        <v>25000</v>
      </c>
      <c r="F61" s="36"/>
      <c r="G61" s="39"/>
    </row>
    <row r="62" spans="1:7" x14ac:dyDescent="0.25">
      <c r="A62" s="35" t="s">
        <v>329</v>
      </c>
      <c r="B62" s="41">
        <v>42431</v>
      </c>
      <c r="C62" s="36" t="s">
        <v>457</v>
      </c>
      <c r="D62" s="36"/>
      <c r="E62" s="38">
        <v>72650</v>
      </c>
      <c r="F62" s="36" t="s">
        <v>337</v>
      </c>
      <c r="G62" s="47" t="s">
        <v>458</v>
      </c>
    </row>
    <row r="63" spans="1:7" x14ac:dyDescent="0.25">
      <c r="A63" s="35" t="s">
        <v>341</v>
      </c>
      <c r="B63" s="41">
        <v>42557</v>
      </c>
      <c r="C63" s="36" t="s">
        <v>459</v>
      </c>
      <c r="D63" s="36"/>
      <c r="E63" s="38">
        <v>5434</v>
      </c>
      <c r="F63" s="36"/>
      <c r="G63" s="47"/>
    </row>
    <row r="64" spans="1:7" x14ac:dyDescent="0.25">
      <c r="A64" s="35" t="s">
        <v>340</v>
      </c>
      <c r="B64" s="48"/>
      <c r="C64" s="36" t="s">
        <v>460</v>
      </c>
      <c r="D64" s="49" t="s">
        <v>461</v>
      </c>
      <c r="E64" s="38">
        <v>139750</v>
      </c>
      <c r="F64" s="36" t="s">
        <v>337</v>
      </c>
      <c r="G64" s="47" t="s">
        <v>462</v>
      </c>
    </row>
    <row r="65" spans="1:7" x14ac:dyDescent="0.25">
      <c r="A65" s="35" t="s">
        <v>339</v>
      </c>
      <c r="B65" s="36" t="s">
        <v>463</v>
      </c>
      <c r="C65" s="36" t="s">
        <v>464</v>
      </c>
      <c r="D65" s="36" t="s">
        <v>465</v>
      </c>
      <c r="E65" s="38">
        <v>33020</v>
      </c>
      <c r="F65" s="35" t="s">
        <v>337</v>
      </c>
      <c r="G65" s="39" t="s">
        <v>466</v>
      </c>
    </row>
    <row r="66" spans="1:7" x14ac:dyDescent="0.25">
      <c r="A66" s="35" t="s">
        <v>339</v>
      </c>
      <c r="B66" s="36" t="s">
        <v>467</v>
      </c>
      <c r="C66" s="36" t="s">
        <v>464</v>
      </c>
      <c r="D66" s="36" t="s">
        <v>468</v>
      </c>
      <c r="E66" s="38">
        <v>33950</v>
      </c>
      <c r="F66" s="35" t="s">
        <v>337</v>
      </c>
      <c r="G66" s="39" t="s">
        <v>466</v>
      </c>
    </row>
    <row r="67" spans="1:7" x14ac:dyDescent="0.25">
      <c r="A67" s="35" t="s">
        <v>339</v>
      </c>
      <c r="B67" s="36" t="s">
        <v>469</v>
      </c>
      <c r="C67" s="36" t="s">
        <v>464</v>
      </c>
      <c r="D67" s="36" t="s">
        <v>470</v>
      </c>
      <c r="E67" s="38">
        <v>23800</v>
      </c>
      <c r="F67" s="35" t="s">
        <v>337</v>
      </c>
      <c r="G67" s="39" t="s">
        <v>466</v>
      </c>
    </row>
    <row r="68" spans="1:7" x14ac:dyDescent="0.25">
      <c r="A68" s="35" t="s">
        <v>339</v>
      </c>
      <c r="B68" s="36" t="s">
        <v>471</v>
      </c>
      <c r="C68" s="36" t="s">
        <v>464</v>
      </c>
      <c r="D68" s="36" t="s">
        <v>472</v>
      </c>
      <c r="E68" s="38">
        <v>21850</v>
      </c>
      <c r="F68" s="35" t="s">
        <v>337</v>
      </c>
      <c r="G68" s="39" t="s">
        <v>466</v>
      </c>
    </row>
    <row r="69" spans="1:7" x14ac:dyDescent="0.25">
      <c r="A69" s="35" t="s">
        <v>339</v>
      </c>
      <c r="B69" s="36" t="s">
        <v>473</v>
      </c>
      <c r="C69" s="36" t="s">
        <v>464</v>
      </c>
      <c r="D69" s="36" t="s">
        <v>474</v>
      </c>
      <c r="E69" s="38">
        <v>21640</v>
      </c>
      <c r="F69" s="35" t="s">
        <v>337</v>
      </c>
      <c r="G69" s="39" t="s">
        <v>466</v>
      </c>
    </row>
    <row r="70" spans="1:7" x14ac:dyDescent="0.25">
      <c r="A70" s="35" t="s">
        <v>339</v>
      </c>
      <c r="B70" s="41">
        <v>42046</v>
      </c>
      <c r="C70" s="50" t="s">
        <v>475</v>
      </c>
      <c r="D70" s="50" t="s">
        <v>476</v>
      </c>
      <c r="E70" s="51">
        <v>16290</v>
      </c>
      <c r="F70" s="35" t="s">
        <v>337</v>
      </c>
      <c r="G70" s="52" t="s">
        <v>477</v>
      </c>
    </row>
    <row r="71" spans="1:7" x14ac:dyDescent="0.25">
      <c r="A71" s="35" t="s">
        <v>339</v>
      </c>
      <c r="B71" s="41">
        <v>42046</v>
      </c>
      <c r="C71" s="36" t="s">
        <v>478</v>
      </c>
      <c r="D71" s="36" t="s">
        <v>476</v>
      </c>
      <c r="E71" s="38">
        <v>7610</v>
      </c>
      <c r="F71" s="35"/>
      <c r="G71" s="52"/>
    </row>
    <row r="72" spans="1:7" x14ac:dyDescent="0.25">
      <c r="A72" s="35" t="s">
        <v>339</v>
      </c>
      <c r="B72" s="41">
        <v>42046</v>
      </c>
      <c r="C72" s="33" t="s">
        <v>479</v>
      </c>
      <c r="D72" s="36" t="s">
        <v>476</v>
      </c>
      <c r="E72" s="34">
        <v>10560</v>
      </c>
      <c r="F72" s="35" t="s">
        <v>337</v>
      </c>
      <c r="G72" s="39"/>
    </row>
    <row r="73" spans="1:7" x14ac:dyDescent="0.25">
      <c r="A73" s="35" t="s">
        <v>339</v>
      </c>
      <c r="B73" s="41">
        <v>42046</v>
      </c>
      <c r="C73" s="36" t="s">
        <v>480</v>
      </c>
      <c r="D73" s="36" t="s">
        <v>476</v>
      </c>
      <c r="E73" s="38">
        <v>7710</v>
      </c>
      <c r="F73" s="35"/>
      <c r="G73" s="39"/>
    </row>
    <row r="74" spans="1:7" x14ac:dyDescent="0.25">
      <c r="A74" s="35" t="s">
        <v>339</v>
      </c>
      <c r="B74" s="41">
        <v>42046</v>
      </c>
      <c r="C74" s="36" t="s">
        <v>481</v>
      </c>
      <c r="D74" s="36" t="s">
        <v>476</v>
      </c>
      <c r="E74" s="38">
        <v>8440</v>
      </c>
      <c r="F74" s="35"/>
      <c r="G74" s="39"/>
    </row>
    <row r="75" spans="1:7" x14ac:dyDescent="0.25">
      <c r="A75" s="35" t="s">
        <v>339</v>
      </c>
      <c r="B75" s="41">
        <v>42461</v>
      </c>
      <c r="C75" s="36" t="s">
        <v>480</v>
      </c>
      <c r="D75" s="36" t="s">
        <v>482</v>
      </c>
      <c r="E75" s="38">
        <v>3170</v>
      </c>
      <c r="F75" s="35"/>
      <c r="G75" s="39"/>
    </row>
    <row r="76" spans="1:7" x14ac:dyDescent="0.25">
      <c r="A76" s="35" t="s">
        <v>339</v>
      </c>
      <c r="B76" s="41">
        <v>42461</v>
      </c>
      <c r="C76" s="36" t="s">
        <v>478</v>
      </c>
      <c r="D76" s="36" t="s">
        <v>482</v>
      </c>
      <c r="E76" s="38">
        <v>5670</v>
      </c>
      <c r="F76" s="35"/>
      <c r="G76" s="39"/>
    </row>
    <row r="77" spans="1:7" x14ac:dyDescent="0.25">
      <c r="A77" s="35" t="s">
        <v>339</v>
      </c>
      <c r="B77" s="41">
        <v>42461</v>
      </c>
      <c r="C77" s="33" t="s">
        <v>479</v>
      </c>
      <c r="D77" s="36" t="s">
        <v>482</v>
      </c>
      <c r="E77" s="38">
        <v>5910</v>
      </c>
      <c r="F77" s="35"/>
      <c r="G77" s="39"/>
    </row>
    <row r="78" spans="1:7" x14ac:dyDescent="0.25">
      <c r="A78" s="35" t="s">
        <v>339</v>
      </c>
      <c r="B78" s="41">
        <v>42461</v>
      </c>
      <c r="C78" s="36" t="s">
        <v>481</v>
      </c>
      <c r="D78" s="36" t="s">
        <v>482</v>
      </c>
      <c r="E78" s="38">
        <v>990</v>
      </c>
      <c r="F78" s="35"/>
      <c r="G78" s="39"/>
    </row>
    <row r="79" spans="1:7" x14ac:dyDescent="0.25">
      <c r="A79" s="35" t="s">
        <v>339</v>
      </c>
      <c r="B79" s="41">
        <v>42461</v>
      </c>
      <c r="C79" s="50" t="s">
        <v>475</v>
      </c>
      <c r="D79" s="50" t="s">
        <v>482</v>
      </c>
      <c r="E79" s="53">
        <v>6560</v>
      </c>
      <c r="F79" s="35"/>
      <c r="G79" s="39"/>
    </row>
    <row r="80" spans="1:7" x14ac:dyDescent="0.25">
      <c r="A80" s="35" t="s">
        <v>339</v>
      </c>
      <c r="B80" s="36" t="s">
        <v>483</v>
      </c>
      <c r="C80" s="36" t="s">
        <v>481</v>
      </c>
      <c r="D80" s="36" t="s">
        <v>484</v>
      </c>
      <c r="E80" s="38">
        <v>390</v>
      </c>
      <c r="F80" s="35"/>
      <c r="G80" s="39"/>
    </row>
    <row r="81" spans="1:7" x14ac:dyDescent="0.25">
      <c r="A81" s="35" t="s">
        <v>339</v>
      </c>
      <c r="B81" s="36" t="s">
        <v>483</v>
      </c>
      <c r="C81" s="36" t="s">
        <v>478</v>
      </c>
      <c r="D81" s="36" t="s">
        <v>484</v>
      </c>
      <c r="E81" s="38">
        <v>2120</v>
      </c>
      <c r="F81" s="35"/>
      <c r="G81" s="39"/>
    </row>
    <row r="82" spans="1:7" x14ac:dyDescent="0.25">
      <c r="A82" s="35" t="s">
        <v>339</v>
      </c>
      <c r="B82" s="36" t="s">
        <v>483</v>
      </c>
      <c r="C82" s="50" t="s">
        <v>475</v>
      </c>
      <c r="D82" s="50" t="s">
        <v>484</v>
      </c>
      <c r="E82" s="53">
        <v>2550</v>
      </c>
      <c r="F82" s="35"/>
      <c r="G82" s="39"/>
    </row>
    <row r="83" spans="1:7" x14ac:dyDescent="0.25">
      <c r="A83" s="35" t="s">
        <v>339</v>
      </c>
      <c r="B83" s="36" t="s">
        <v>483</v>
      </c>
      <c r="C83" s="36" t="s">
        <v>480</v>
      </c>
      <c r="D83" s="36" t="s">
        <v>484</v>
      </c>
      <c r="E83" s="38">
        <v>1580</v>
      </c>
      <c r="F83" s="35"/>
      <c r="G83" s="39"/>
    </row>
    <row r="84" spans="1:7" x14ac:dyDescent="0.25">
      <c r="A84" s="35" t="s">
        <v>339</v>
      </c>
      <c r="B84" s="36" t="s">
        <v>483</v>
      </c>
      <c r="C84" s="33" t="s">
        <v>479</v>
      </c>
      <c r="D84" s="36" t="s">
        <v>484</v>
      </c>
      <c r="E84" s="38">
        <v>2610</v>
      </c>
      <c r="F84" s="35"/>
      <c r="G84" s="39"/>
    </row>
    <row r="85" spans="1:7" x14ac:dyDescent="0.25">
      <c r="A85" s="35" t="s">
        <v>339</v>
      </c>
      <c r="B85" s="41">
        <v>42616</v>
      </c>
      <c r="C85" s="50" t="s">
        <v>475</v>
      </c>
      <c r="D85" s="50" t="s">
        <v>485</v>
      </c>
      <c r="E85" s="53">
        <v>1470</v>
      </c>
      <c r="F85" s="35"/>
      <c r="G85" s="39"/>
    </row>
    <row r="86" spans="1:7" x14ac:dyDescent="0.25">
      <c r="A86" s="35" t="s">
        <v>339</v>
      </c>
      <c r="B86" s="41">
        <v>42646</v>
      </c>
      <c r="C86" s="36" t="s">
        <v>480</v>
      </c>
      <c r="D86" s="36" t="s">
        <v>485</v>
      </c>
      <c r="E86" s="38">
        <v>1780</v>
      </c>
      <c r="F86" s="35"/>
      <c r="G86" s="39"/>
    </row>
    <row r="87" spans="1:7" x14ac:dyDescent="0.25">
      <c r="A87" s="35" t="s">
        <v>339</v>
      </c>
      <c r="B87" s="41">
        <v>42646</v>
      </c>
      <c r="C87" s="36" t="s">
        <v>481</v>
      </c>
      <c r="D87" s="36" t="s">
        <v>485</v>
      </c>
      <c r="E87" s="38">
        <v>420</v>
      </c>
      <c r="F87" s="35"/>
      <c r="G87" s="39"/>
    </row>
    <row r="88" spans="1:7" x14ac:dyDescent="0.25">
      <c r="A88" s="35" t="s">
        <v>339</v>
      </c>
      <c r="B88" s="41">
        <v>42646</v>
      </c>
      <c r="C88" s="36" t="s">
        <v>478</v>
      </c>
      <c r="D88" s="36" t="s">
        <v>485</v>
      </c>
      <c r="E88" s="38">
        <v>1540</v>
      </c>
      <c r="F88" s="35"/>
      <c r="G88" s="39"/>
    </row>
    <row r="89" spans="1:7" x14ac:dyDescent="0.25">
      <c r="A89" s="35" t="s">
        <v>339</v>
      </c>
      <c r="B89" s="41">
        <v>42646</v>
      </c>
      <c r="C89" s="33" t="s">
        <v>479</v>
      </c>
      <c r="D89" s="36" t="s">
        <v>485</v>
      </c>
      <c r="E89" s="38">
        <v>3190</v>
      </c>
      <c r="F89" s="35"/>
      <c r="G89" s="39"/>
    </row>
    <row r="90" spans="1:7" x14ac:dyDescent="0.25">
      <c r="A90" s="35" t="s">
        <v>339</v>
      </c>
      <c r="B90" s="41">
        <v>42646</v>
      </c>
      <c r="C90" s="36" t="s">
        <v>480</v>
      </c>
      <c r="D90" s="36" t="s">
        <v>486</v>
      </c>
      <c r="E90" s="38">
        <v>1090</v>
      </c>
      <c r="F90" s="35"/>
      <c r="G90" s="39"/>
    </row>
    <row r="91" spans="1:7" x14ac:dyDescent="0.25">
      <c r="A91" s="35" t="s">
        <v>339</v>
      </c>
      <c r="B91" s="36" t="s">
        <v>487</v>
      </c>
      <c r="C91" s="36" t="s">
        <v>478</v>
      </c>
      <c r="D91" s="36" t="s">
        <v>486</v>
      </c>
      <c r="E91" s="38">
        <v>1070</v>
      </c>
      <c r="F91" s="35"/>
      <c r="G91" s="39"/>
    </row>
    <row r="92" spans="1:7" x14ac:dyDescent="0.25">
      <c r="A92" s="35" t="s">
        <v>339</v>
      </c>
      <c r="B92" s="36" t="s">
        <v>487</v>
      </c>
      <c r="C92" s="36" t="s">
        <v>481</v>
      </c>
      <c r="D92" s="36" t="s">
        <v>486</v>
      </c>
      <c r="E92" s="38">
        <v>340</v>
      </c>
      <c r="F92" s="35"/>
      <c r="G92" s="39"/>
    </row>
    <row r="93" spans="1:7" x14ac:dyDescent="0.25">
      <c r="A93" s="35" t="s">
        <v>339</v>
      </c>
      <c r="B93" s="36" t="s">
        <v>487</v>
      </c>
      <c r="C93" s="50" t="s">
        <v>475</v>
      </c>
      <c r="D93" s="50" t="s">
        <v>486</v>
      </c>
      <c r="E93" s="53">
        <v>920</v>
      </c>
      <c r="F93" s="35"/>
      <c r="G93" s="39"/>
    </row>
    <row r="94" spans="1:7" x14ac:dyDescent="0.25">
      <c r="A94" s="35" t="s">
        <v>339</v>
      </c>
      <c r="B94" s="36" t="s">
        <v>487</v>
      </c>
      <c r="C94" s="33" t="s">
        <v>479</v>
      </c>
      <c r="D94" s="36" t="s">
        <v>486</v>
      </c>
      <c r="E94" s="38">
        <v>1890</v>
      </c>
      <c r="F94" s="35"/>
      <c r="G94" s="39"/>
    </row>
    <row r="95" spans="1:7" x14ac:dyDescent="0.25">
      <c r="A95" s="35" t="s">
        <v>339</v>
      </c>
      <c r="B95" s="36" t="s">
        <v>488</v>
      </c>
      <c r="C95" s="36" t="s">
        <v>489</v>
      </c>
      <c r="D95" s="36" t="s">
        <v>490</v>
      </c>
      <c r="E95" s="38">
        <v>39150</v>
      </c>
      <c r="F95" s="35" t="s">
        <v>337</v>
      </c>
      <c r="G95" s="39"/>
    </row>
    <row r="96" spans="1:7" x14ac:dyDescent="0.25">
      <c r="A96" s="35" t="s">
        <v>339</v>
      </c>
      <c r="B96" s="41">
        <v>42526</v>
      </c>
      <c r="C96" s="50" t="s">
        <v>475</v>
      </c>
      <c r="D96" s="50" t="s">
        <v>491</v>
      </c>
      <c r="E96" s="53">
        <v>1430</v>
      </c>
      <c r="F96" s="35"/>
      <c r="G96" s="39"/>
    </row>
    <row r="97" spans="1:7" x14ac:dyDescent="0.25">
      <c r="A97" s="35" t="s">
        <v>339</v>
      </c>
      <c r="B97" s="41">
        <v>42526</v>
      </c>
      <c r="C97" s="36" t="s">
        <v>479</v>
      </c>
      <c r="D97" s="36" t="s">
        <v>491</v>
      </c>
      <c r="E97" s="38">
        <v>2900</v>
      </c>
      <c r="F97" s="35"/>
      <c r="G97" s="39"/>
    </row>
    <row r="98" spans="1:7" x14ac:dyDescent="0.25">
      <c r="A98" s="35" t="s">
        <v>339</v>
      </c>
      <c r="B98" s="41">
        <v>42526</v>
      </c>
      <c r="C98" s="36" t="s">
        <v>481</v>
      </c>
      <c r="D98" s="36" t="s">
        <v>491</v>
      </c>
      <c r="E98" s="38">
        <v>400</v>
      </c>
      <c r="F98" s="35"/>
      <c r="G98" s="39"/>
    </row>
    <row r="99" spans="1:7" x14ac:dyDescent="0.25">
      <c r="A99" s="35" t="s">
        <v>339</v>
      </c>
      <c r="B99" s="41">
        <v>42526</v>
      </c>
      <c r="C99" s="36" t="s">
        <v>478</v>
      </c>
      <c r="D99" s="36" t="s">
        <v>491</v>
      </c>
      <c r="E99" s="38">
        <v>1620</v>
      </c>
      <c r="F99" s="35"/>
      <c r="G99" s="39"/>
    </row>
    <row r="100" spans="1:7" x14ac:dyDescent="0.25">
      <c r="A100" s="35" t="s">
        <v>339</v>
      </c>
      <c r="B100" s="41">
        <v>42526</v>
      </c>
      <c r="C100" s="36" t="s">
        <v>480</v>
      </c>
      <c r="D100" s="36" t="s">
        <v>491</v>
      </c>
      <c r="E100" s="38">
        <v>1610</v>
      </c>
      <c r="F100" s="35"/>
      <c r="G100" s="39"/>
    </row>
    <row r="101" spans="1:7" x14ac:dyDescent="0.25">
      <c r="A101" s="35" t="s">
        <v>339</v>
      </c>
      <c r="B101" s="41">
        <v>42526</v>
      </c>
      <c r="C101" s="36" t="s">
        <v>478</v>
      </c>
      <c r="D101" s="36" t="s">
        <v>491</v>
      </c>
      <c r="E101" s="54"/>
      <c r="F101" s="35" t="s">
        <v>337</v>
      </c>
      <c r="G101" s="39"/>
    </row>
    <row r="102" spans="1:7" x14ac:dyDescent="0.25">
      <c r="A102" s="35" t="s">
        <v>339</v>
      </c>
      <c r="B102" s="41">
        <v>42588</v>
      </c>
      <c r="C102" s="36" t="s">
        <v>481</v>
      </c>
      <c r="D102" s="36" t="s">
        <v>492</v>
      </c>
      <c r="E102" s="38">
        <v>160</v>
      </c>
      <c r="F102" s="35"/>
      <c r="G102" s="39"/>
    </row>
    <row r="103" spans="1:7" x14ac:dyDescent="0.25">
      <c r="A103" s="35" t="s">
        <v>339</v>
      </c>
      <c r="B103" s="41">
        <v>42588</v>
      </c>
      <c r="C103" s="36" t="s">
        <v>479</v>
      </c>
      <c r="D103" s="36" t="s">
        <v>492</v>
      </c>
      <c r="E103" s="38">
        <v>3960</v>
      </c>
      <c r="F103" s="35"/>
      <c r="G103" s="39"/>
    </row>
    <row r="104" spans="1:7" x14ac:dyDescent="0.25">
      <c r="A104" s="35" t="s">
        <v>339</v>
      </c>
      <c r="B104" s="41">
        <v>42588</v>
      </c>
      <c r="C104" s="36" t="s">
        <v>478</v>
      </c>
      <c r="D104" s="36" t="s">
        <v>492</v>
      </c>
      <c r="E104" s="38">
        <v>2040</v>
      </c>
      <c r="F104" s="35"/>
      <c r="G104" s="39"/>
    </row>
    <row r="105" spans="1:7" x14ac:dyDescent="0.25">
      <c r="A105" s="35" t="s">
        <v>339</v>
      </c>
      <c r="B105" s="41">
        <v>42588</v>
      </c>
      <c r="C105" s="50" t="s">
        <v>475</v>
      </c>
      <c r="D105" s="50" t="s">
        <v>492</v>
      </c>
      <c r="E105" s="53">
        <v>3120</v>
      </c>
      <c r="F105" s="35"/>
      <c r="G105" s="39"/>
    </row>
    <row r="106" spans="1:7" x14ac:dyDescent="0.25">
      <c r="A106" s="35" t="s">
        <v>339</v>
      </c>
      <c r="B106" s="41">
        <v>42588</v>
      </c>
      <c r="C106" s="36" t="s">
        <v>480</v>
      </c>
      <c r="D106" s="36" t="s">
        <v>492</v>
      </c>
      <c r="E106" s="38">
        <v>1970</v>
      </c>
      <c r="F106" s="35"/>
      <c r="G106" s="39"/>
    </row>
    <row r="107" spans="1:7" x14ac:dyDescent="0.25">
      <c r="A107" s="35" t="s">
        <v>339</v>
      </c>
      <c r="B107" s="36" t="s">
        <v>443</v>
      </c>
      <c r="C107" s="36" t="s">
        <v>493</v>
      </c>
      <c r="D107" s="36"/>
      <c r="E107" s="38">
        <v>15200</v>
      </c>
      <c r="F107" s="35" t="s">
        <v>337</v>
      </c>
      <c r="G107" s="39"/>
    </row>
    <row r="108" spans="1:7" x14ac:dyDescent="0.25">
      <c r="A108" s="35" t="s">
        <v>339</v>
      </c>
      <c r="B108" s="36" t="s">
        <v>494</v>
      </c>
      <c r="C108" s="36" t="s">
        <v>480</v>
      </c>
      <c r="D108" s="36" t="s">
        <v>495</v>
      </c>
      <c r="E108" s="38">
        <v>1850</v>
      </c>
      <c r="F108" s="35"/>
      <c r="G108" s="39"/>
    </row>
    <row r="109" spans="1:7" x14ac:dyDescent="0.25">
      <c r="A109" s="35" t="s">
        <v>339</v>
      </c>
      <c r="B109" s="36" t="s">
        <v>494</v>
      </c>
      <c r="C109" s="36" t="s">
        <v>481</v>
      </c>
      <c r="D109" s="36" t="s">
        <v>495</v>
      </c>
      <c r="E109" s="38">
        <v>440</v>
      </c>
      <c r="F109" s="35"/>
      <c r="G109" s="39"/>
    </row>
    <row r="110" spans="1:7" x14ac:dyDescent="0.25">
      <c r="A110" s="35" t="s">
        <v>339</v>
      </c>
      <c r="B110" s="36" t="s">
        <v>494</v>
      </c>
      <c r="C110" s="36" t="s">
        <v>479</v>
      </c>
      <c r="D110" s="36" t="s">
        <v>495</v>
      </c>
      <c r="E110" s="38">
        <v>4550</v>
      </c>
      <c r="F110" s="35"/>
      <c r="G110" s="39"/>
    </row>
    <row r="111" spans="1:7" x14ac:dyDescent="0.25">
      <c r="A111" s="35" t="s">
        <v>339</v>
      </c>
      <c r="B111" s="36" t="s">
        <v>494</v>
      </c>
      <c r="C111" s="36" t="s">
        <v>478</v>
      </c>
      <c r="D111" s="36" t="s">
        <v>495</v>
      </c>
      <c r="E111" s="38">
        <v>2950</v>
      </c>
      <c r="F111" s="35"/>
      <c r="G111" s="39"/>
    </row>
    <row r="112" spans="1:7" x14ac:dyDescent="0.25">
      <c r="A112" s="35" t="s">
        <v>339</v>
      </c>
      <c r="B112" s="36" t="s">
        <v>494</v>
      </c>
      <c r="C112" s="50" t="s">
        <v>475</v>
      </c>
      <c r="D112" s="50" t="s">
        <v>495</v>
      </c>
      <c r="E112" s="53">
        <v>4290</v>
      </c>
      <c r="F112" s="35"/>
      <c r="G112" s="39"/>
    </row>
    <row r="113" spans="1:7" x14ac:dyDescent="0.25">
      <c r="A113" s="35" t="s">
        <v>339</v>
      </c>
      <c r="B113" s="36" t="s">
        <v>411</v>
      </c>
      <c r="C113" s="36" t="s">
        <v>480</v>
      </c>
      <c r="D113" s="36" t="s">
        <v>496</v>
      </c>
      <c r="E113" s="38">
        <v>970</v>
      </c>
      <c r="F113" s="35"/>
      <c r="G113" s="39"/>
    </row>
    <row r="114" spans="1:7" x14ac:dyDescent="0.25">
      <c r="A114" s="35" t="s">
        <v>339</v>
      </c>
      <c r="B114" s="36" t="s">
        <v>401</v>
      </c>
      <c r="C114" s="36" t="s">
        <v>481</v>
      </c>
      <c r="D114" s="36" t="s">
        <v>496</v>
      </c>
      <c r="E114" s="38">
        <v>350</v>
      </c>
      <c r="F114" s="35"/>
      <c r="G114" s="39"/>
    </row>
    <row r="115" spans="1:7" x14ac:dyDescent="0.25">
      <c r="A115" s="35" t="s">
        <v>339</v>
      </c>
      <c r="B115" s="36" t="s">
        <v>401</v>
      </c>
      <c r="C115" s="36" t="s">
        <v>479</v>
      </c>
      <c r="D115" s="36" t="s">
        <v>496</v>
      </c>
      <c r="E115" s="38">
        <v>2250</v>
      </c>
      <c r="F115" s="35"/>
      <c r="G115" s="39"/>
    </row>
    <row r="116" spans="1:7" x14ac:dyDescent="0.25">
      <c r="A116" s="35" t="s">
        <v>339</v>
      </c>
      <c r="B116" s="36" t="s">
        <v>411</v>
      </c>
      <c r="C116" s="36" t="s">
        <v>478</v>
      </c>
      <c r="D116" s="36" t="s">
        <v>496</v>
      </c>
      <c r="E116" s="38">
        <v>2240</v>
      </c>
      <c r="F116" s="35"/>
      <c r="G116" s="39"/>
    </row>
    <row r="117" spans="1:7" x14ac:dyDescent="0.25">
      <c r="A117" s="35" t="s">
        <v>339</v>
      </c>
      <c r="B117" s="36" t="s">
        <v>411</v>
      </c>
      <c r="C117" s="50" t="s">
        <v>475</v>
      </c>
      <c r="D117" s="50" t="s">
        <v>496</v>
      </c>
      <c r="E117" s="53">
        <v>1830</v>
      </c>
      <c r="F117" s="35"/>
      <c r="G117" s="39"/>
    </row>
    <row r="118" spans="1:7" x14ac:dyDescent="0.25">
      <c r="A118" s="35" t="s">
        <v>339</v>
      </c>
      <c r="B118" s="36" t="s">
        <v>411</v>
      </c>
      <c r="C118" s="36" t="s">
        <v>489</v>
      </c>
      <c r="D118" s="36" t="s">
        <v>497</v>
      </c>
      <c r="E118" s="38">
        <v>407240</v>
      </c>
      <c r="F118" s="35" t="s">
        <v>337</v>
      </c>
      <c r="G118" s="39"/>
    </row>
    <row r="119" spans="1:7" x14ac:dyDescent="0.25">
      <c r="A119" s="35" t="s">
        <v>339</v>
      </c>
      <c r="B119" s="36" t="s">
        <v>498</v>
      </c>
      <c r="C119" s="36" t="s">
        <v>479</v>
      </c>
      <c r="D119" s="36" t="s">
        <v>499</v>
      </c>
      <c r="E119" s="38">
        <v>5600</v>
      </c>
      <c r="F119" s="35"/>
      <c r="G119" s="39"/>
    </row>
    <row r="120" spans="1:7" x14ac:dyDescent="0.25">
      <c r="A120" s="35" t="s">
        <v>339</v>
      </c>
      <c r="B120" s="36" t="s">
        <v>498</v>
      </c>
      <c r="C120" s="36" t="s">
        <v>481</v>
      </c>
      <c r="D120" s="36" t="s">
        <v>500</v>
      </c>
      <c r="E120" s="38">
        <v>480</v>
      </c>
      <c r="F120" s="35"/>
      <c r="G120" s="39"/>
    </row>
    <row r="121" spans="1:7" x14ac:dyDescent="0.25">
      <c r="A121" s="35" t="s">
        <v>339</v>
      </c>
      <c r="B121" s="36" t="s">
        <v>498</v>
      </c>
      <c r="C121" s="36" t="s">
        <v>478</v>
      </c>
      <c r="D121" s="36" t="s">
        <v>500</v>
      </c>
      <c r="E121" s="38">
        <v>4440</v>
      </c>
      <c r="F121" s="35"/>
      <c r="G121" s="39"/>
    </row>
    <row r="122" spans="1:7" x14ac:dyDescent="0.25">
      <c r="A122" s="35" t="s">
        <v>339</v>
      </c>
      <c r="B122" s="36" t="s">
        <v>498</v>
      </c>
      <c r="C122" s="36" t="s">
        <v>480</v>
      </c>
      <c r="D122" s="36" t="s">
        <v>500</v>
      </c>
      <c r="E122" s="38">
        <v>2110</v>
      </c>
      <c r="F122" s="35"/>
      <c r="G122" s="39"/>
    </row>
    <row r="123" spans="1:7" x14ac:dyDescent="0.25">
      <c r="A123" s="35" t="s">
        <v>339</v>
      </c>
      <c r="B123" s="36" t="s">
        <v>498</v>
      </c>
      <c r="C123" s="50" t="s">
        <v>475</v>
      </c>
      <c r="D123" s="50" t="s">
        <v>500</v>
      </c>
      <c r="E123" s="53">
        <v>3790</v>
      </c>
      <c r="F123" s="35"/>
      <c r="G123" s="39"/>
    </row>
    <row r="124" spans="1:7" x14ac:dyDescent="0.25">
      <c r="A124" s="35" t="s">
        <v>339</v>
      </c>
      <c r="B124" s="36" t="s">
        <v>501</v>
      </c>
      <c r="C124" s="36" t="s">
        <v>479</v>
      </c>
      <c r="D124" s="36" t="s">
        <v>502</v>
      </c>
      <c r="E124" s="38">
        <v>4100</v>
      </c>
      <c r="F124" s="35"/>
      <c r="G124" s="39"/>
    </row>
    <row r="125" spans="1:7" x14ac:dyDescent="0.25">
      <c r="A125" s="35" t="s">
        <v>339</v>
      </c>
      <c r="B125" s="36" t="s">
        <v>501</v>
      </c>
      <c r="C125" s="36" t="s">
        <v>481</v>
      </c>
      <c r="D125" s="36" t="s">
        <v>502</v>
      </c>
      <c r="E125" s="38">
        <v>470</v>
      </c>
      <c r="F125" s="35"/>
      <c r="G125" s="39"/>
    </row>
    <row r="126" spans="1:7" x14ac:dyDescent="0.25">
      <c r="A126" s="35" t="s">
        <v>339</v>
      </c>
      <c r="B126" s="36" t="s">
        <v>501</v>
      </c>
      <c r="C126" s="50" t="s">
        <v>475</v>
      </c>
      <c r="D126" s="50" t="s">
        <v>502</v>
      </c>
      <c r="E126" s="53">
        <v>3850</v>
      </c>
      <c r="F126" s="35"/>
      <c r="G126" s="39"/>
    </row>
    <row r="127" spans="1:7" x14ac:dyDescent="0.25">
      <c r="A127" s="35" t="s">
        <v>339</v>
      </c>
      <c r="B127" s="36" t="s">
        <v>501</v>
      </c>
      <c r="C127" s="36" t="s">
        <v>480</v>
      </c>
      <c r="D127" s="36" t="s">
        <v>502</v>
      </c>
      <c r="E127" s="38">
        <v>1990</v>
      </c>
      <c r="F127" s="35"/>
      <c r="G127" s="39"/>
    </row>
    <row r="128" spans="1:7" x14ac:dyDescent="0.25">
      <c r="A128" s="35" t="s">
        <v>339</v>
      </c>
      <c r="B128" s="36" t="s">
        <v>501</v>
      </c>
      <c r="C128" s="36" t="s">
        <v>489</v>
      </c>
      <c r="D128" s="36" t="s">
        <v>503</v>
      </c>
      <c r="E128" s="38">
        <v>53060</v>
      </c>
      <c r="F128" s="35" t="s">
        <v>337</v>
      </c>
      <c r="G128" s="39"/>
    </row>
    <row r="129" spans="1:7" x14ac:dyDescent="0.25">
      <c r="A129" s="35" t="s">
        <v>339</v>
      </c>
      <c r="B129" s="36" t="s">
        <v>501</v>
      </c>
      <c r="C129" s="36" t="s">
        <v>478</v>
      </c>
      <c r="D129" s="36" t="s">
        <v>502</v>
      </c>
      <c r="E129" s="38">
        <v>4480</v>
      </c>
      <c r="F129" s="35"/>
      <c r="G129" s="39"/>
    </row>
    <row r="130" spans="1:7" x14ac:dyDescent="0.25">
      <c r="A130" s="35" t="s">
        <v>339</v>
      </c>
      <c r="B130" s="36" t="s">
        <v>504</v>
      </c>
      <c r="C130" s="36" t="s">
        <v>479</v>
      </c>
      <c r="D130" s="36" t="s">
        <v>505</v>
      </c>
      <c r="E130" s="38">
        <v>3340</v>
      </c>
      <c r="F130" s="35"/>
      <c r="G130" s="39"/>
    </row>
    <row r="131" spans="1:7" x14ac:dyDescent="0.25">
      <c r="A131" s="35" t="s">
        <v>339</v>
      </c>
      <c r="B131" s="36" t="s">
        <v>504</v>
      </c>
      <c r="C131" s="36" t="s">
        <v>478</v>
      </c>
      <c r="D131" s="36" t="s">
        <v>505</v>
      </c>
      <c r="E131" s="38">
        <v>4640</v>
      </c>
      <c r="F131" s="35"/>
      <c r="G131" s="39"/>
    </row>
    <row r="132" spans="1:7" x14ac:dyDescent="0.25">
      <c r="A132" s="35" t="s">
        <v>339</v>
      </c>
      <c r="B132" s="36" t="s">
        <v>504</v>
      </c>
      <c r="C132" s="36" t="s">
        <v>480</v>
      </c>
      <c r="D132" s="36" t="s">
        <v>505</v>
      </c>
      <c r="E132" s="38">
        <v>1630</v>
      </c>
      <c r="F132" s="35"/>
      <c r="G132" s="39"/>
    </row>
    <row r="133" spans="1:7" x14ac:dyDescent="0.25">
      <c r="A133" s="35" t="s">
        <v>339</v>
      </c>
      <c r="B133" s="36" t="s">
        <v>504</v>
      </c>
      <c r="C133" s="50" t="s">
        <v>475</v>
      </c>
      <c r="D133" s="50" t="s">
        <v>505</v>
      </c>
      <c r="E133" s="53">
        <v>2910</v>
      </c>
      <c r="F133" s="35"/>
      <c r="G133" s="39"/>
    </row>
    <row r="134" spans="1:7" x14ac:dyDescent="0.25">
      <c r="A134" s="35" t="s">
        <v>339</v>
      </c>
      <c r="B134" s="36" t="s">
        <v>504</v>
      </c>
      <c r="C134" s="36" t="s">
        <v>489</v>
      </c>
      <c r="D134" s="36" t="s">
        <v>506</v>
      </c>
      <c r="E134" s="38">
        <v>35650</v>
      </c>
      <c r="F134" s="35" t="s">
        <v>337</v>
      </c>
      <c r="G134" s="39"/>
    </row>
    <row r="135" spans="1:7" x14ac:dyDescent="0.25">
      <c r="A135" s="35" t="s">
        <v>339</v>
      </c>
      <c r="B135" s="36" t="s">
        <v>507</v>
      </c>
      <c r="C135" s="36" t="s">
        <v>489</v>
      </c>
      <c r="D135" s="36" t="s">
        <v>508</v>
      </c>
      <c r="E135" s="38">
        <v>41630</v>
      </c>
      <c r="F135" s="35" t="s">
        <v>337</v>
      </c>
      <c r="G135" s="39"/>
    </row>
    <row r="136" spans="1:7" x14ac:dyDescent="0.25">
      <c r="A136" s="35" t="s">
        <v>342</v>
      </c>
      <c r="B136" s="41">
        <v>42129</v>
      </c>
      <c r="C136" s="36" t="s">
        <v>509</v>
      </c>
      <c r="D136" s="40" t="s">
        <v>350</v>
      </c>
      <c r="E136" s="38">
        <v>27040</v>
      </c>
      <c r="F136" s="35" t="s">
        <v>337</v>
      </c>
      <c r="G136" s="39"/>
    </row>
    <row r="137" spans="1:7" x14ac:dyDescent="0.25">
      <c r="A137" s="35" t="s">
        <v>342</v>
      </c>
      <c r="B137" s="41">
        <v>42010</v>
      </c>
      <c r="C137" s="36" t="s">
        <v>510</v>
      </c>
      <c r="D137" s="40" t="s">
        <v>354</v>
      </c>
      <c r="E137" s="38">
        <v>27048</v>
      </c>
      <c r="F137" s="35" t="s">
        <v>337</v>
      </c>
      <c r="G137" s="39"/>
    </row>
    <row r="138" spans="1:7" x14ac:dyDescent="0.25">
      <c r="A138" s="35" t="s">
        <v>342</v>
      </c>
      <c r="B138" s="41">
        <v>42011</v>
      </c>
      <c r="C138" s="36" t="s">
        <v>511</v>
      </c>
      <c r="D138" s="40" t="s">
        <v>357</v>
      </c>
      <c r="E138" s="38">
        <v>26260</v>
      </c>
      <c r="F138" s="35" t="s">
        <v>337</v>
      </c>
      <c r="G138" s="39"/>
    </row>
    <row r="139" spans="1:7" x14ac:dyDescent="0.25">
      <c r="A139" s="35" t="s">
        <v>342</v>
      </c>
      <c r="B139" s="41">
        <v>42012</v>
      </c>
      <c r="C139" s="36" t="s">
        <v>512</v>
      </c>
      <c r="D139" s="40" t="s">
        <v>360</v>
      </c>
      <c r="E139" s="38">
        <v>27174</v>
      </c>
      <c r="F139" s="35" t="s">
        <v>337</v>
      </c>
      <c r="G139" s="39"/>
    </row>
    <row r="140" spans="1:7" x14ac:dyDescent="0.25">
      <c r="A140" s="35" t="s">
        <v>342</v>
      </c>
      <c r="B140" s="41">
        <v>42013</v>
      </c>
      <c r="C140" s="36" t="s">
        <v>513</v>
      </c>
      <c r="D140" s="40" t="s">
        <v>514</v>
      </c>
      <c r="E140" s="38">
        <v>27300</v>
      </c>
      <c r="F140" s="35" t="s">
        <v>337</v>
      </c>
      <c r="G140" s="39"/>
    </row>
    <row r="141" spans="1:7" x14ac:dyDescent="0.25">
      <c r="A141" s="35" t="s">
        <v>342</v>
      </c>
      <c r="B141" s="41">
        <v>42014</v>
      </c>
      <c r="C141" s="36" t="s">
        <v>515</v>
      </c>
      <c r="D141" s="40" t="s">
        <v>366</v>
      </c>
      <c r="E141" s="38">
        <v>27300</v>
      </c>
      <c r="F141" s="35" t="s">
        <v>337</v>
      </c>
      <c r="G141" s="39"/>
    </row>
    <row r="142" spans="1:7" x14ac:dyDescent="0.25">
      <c r="A142" s="35" t="s">
        <v>342</v>
      </c>
      <c r="B142" s="41">
        <v>42015</v>
      </c>
      <c r="C142" s="36" t="s">
        <v>516</v>
      </c>
      <c r="D142" s="40" t="s">
        <v>369</v>
      </c>
      <c r="E142" s="38">
        <v>27300</v>
      </c>
      <c r="F142" s="35" t="s">
        <v>337</v>
      </c>
      <c r="G142" s="39"/>
    </row>
    <row r="143" spans="1:7" x14ac:dyDescent="0.25">
      <c r="A143" s="35" t="s">
        <v>342</v>
      </c>
      <c r="B143" s="41">
        <v>42016</v>
      </c>
      <c r="C143" s="36" t="s">
        <v>517</v>
      </c>
      <c r="D143" s="40" t="s">
        <v>371</v>
      </c>
      <c r="E143" s="38">
        <v>27300</v>
      </c>
      <c r="F143" s="35" t="s">
        <v>337</v>
      </c>
      <c r="G143" s="39"/>
    </row>
    <row r="144" spans="1:7" x14ac:dyDescent="0.25">
      <c r="A144" s="35" t="s">
        <v>342</v>
      </c>
      <c r="B144" s="41">
        <v>42370</v>
      </c>
      <c r="C144" s="36" t="s">
        <v>518</v>
      </c>
      <c r="D144" s="40" t="s">
        <v>519</v>
      </c>
      <c r="E144" s="38">
        <v>27300</v>
      </c>
      <c r="F144" s="35" t="s">
        <v>337</v>
      </c>
      <c r="G144" s="39"/>
    </row>
    <row r="145" spans="1:7" x14ac:dyDescent="0.25">
      <c r="A145" s="35" t="s">
        <v>342</v>
      </c>
      <c r="B145" s="41">
        <v>42584</v>
      </c>
      <c r="C145" s="36" t="s">
        <v>520</v>
      </c>
      <c r="D145" s="40" t="s">
        <v>377</v>
      </c>
      <c r="E145" s="38">
        <v>27300</v>
      </c>
      <c r="F145" s="35"/>
      <c r="G145" s="39"/>
    </row>
    <row r="146" spans="1:7" x14ac:dyDescent="0.25">
      <c r="A146" s="35" t="s">
        <v>342</v>
      </c>
      <c r="B146" s="36" t="s">
        <v>521</v>
      </c>
      <c r="C146" s="36" t="s">
        <v>522</v>
      </c>
      <c r="D146" s="40" t="s">
        <v>380</v>
      </c>
      <c r="E146" s="38">
        <v>27300</v>
      </c>
      <c r="F146" s="35"/>
      <c r="G146" s="39"/>
    </row>
    <row r="147" spans="1:7" x14ac:dyDescent="0.25">
      <c r="A147" s="35" t="s">
        <v>342</v>
      </c>
      <c r="B147" s="36" t="s">
        <v>382</v>
      </c>
      <c r="C147" s="36" t="s">
        <v>523</v>
      </c>
      <c r="D147" s="40" t="s">
        <v>524</v>
      </c>
      <c r="E147" s="38">
        <v>27300</v>
      </c>
      <c r="F147" s="35"/>
      <c r="G147" s="39"/>
    </row>
    <row r="148" spans="1:7" x14ac:dyDescent="0.25">
      <c r="A148" s="35" t="s">
        <v>342</v>
      </c>
      <c r="B148" s="41">
        <v>42679</v>
      </c>
      <c r="C148" s="36" t="s">
        <v>525</v>
      </c>
      <c r="D148" s="40" t="s">
        <v>386</v>
      </c>
      <c r="E148" s="38">
        <v>28210</v>
      </c>
      <c r="F148" s="35"/>
      <c r="G148" s="39"/>
    </row>
    <row r="149" spans="1:7" x14ac:dyDescent="0.25">
      <c r="A149" s="35" t="s">
        <v>342</v>
      </c>
      <c r="B149" s="41">
        <v>42527</v>
      </c>
      <c r="C149" s="36" t="s">
        <v>526</v>
      </c>
      <c r="D149" s="40" t="s">
        <v>389</v>
      </c>
      <c r="E149" s="38">
        <v>30193</v>
      </c>
      <c r="F149" s="35" t="s">
        <v>337</v>
      </c>
      <c r="G149" s="39"/>
    </row>
    <row r="150" spans="1:7" x14ac:dyDescent="0.25">
      <c r="A150" s="35" t="s">
        <v>342</v>
      </c>
      <c r="B150" s="36" t="s">
        <v>527</v>
      </c>
      <c r="C150" s="36" t="s">
        <v>528</v>
      </c>
      <c r="D150" s="40" t="s">
        <v>404</v>
      </c>
      <c r="E150" s="38">
        <v>34000</v>
      </c>
      <c r="F150" s="35" t="s">
        <v>337</v>
      </c>
      <c r="G150" s="39"/>
    </row>
    <row r="151" spans="1:7" x14ac:dyDescent="0.25">
      <c r="A151" s="35" t="s">
        <v>342</v>
      </c>
      <c r="B151" s="36" t="s">
        <v>408</v>
      </c>
      <c r="C151" s="36" t="s">
        <v>529</v>
      </c>
      <c r="D151" s="40" t="s">
        <v>407</v>
      </c>
      <c r="E151" s="38">
        <v>34000</v>
      </c>
      <c r="F151" s="35" t="s">
        <v>337</v>
      </c>
      <c r="G151" s="39"/>
    </row>
    <row r="152" spans="1:7" x14ac:dyDescent="0.25">
      <c r="A152" s="35" t="s">
        <v>342</v>
      </c>
      <c r="B152" s="36" t="s">
        <v>530</v>
      </c>
      <c r="C152" s="36" t="s">
        <v>531</v>
      </c>
      <c r="D152" s="40" t="s">
        <v>532</v>
      </c>
      <c r="E152" s="38">
        <v>34000</v>
      </c>
      <c r="F152" s="35" t="s">
        <v>337</v>
      </c>
      <c r="G152" s="39"/>
    </row>
    <row r="153" spans="1:7" x14ac:dyDescent="0.25">
      <c r="A153" s="35" t="s">
        <v>342</v>
      </c>
      <c r="B153" s="36" t="s">
        <v>418</v>
      </c>
      <c r="C153" s="36" t="s">
        <v>533</v>
      </c>
      <c r="D153" s="40" t="s">
        <v>420</v>
      </c>
      <c r="E153" s="38">
        <v>34000</v>
      </c>
      <c r="F153" s="35" t="s">
        <v>337</v>
      </c>
      <c r="G153" s="39"/>
    </row>
    <row r="154" spans="1:7" x14ac:dyDescent="0.25">
      <c r="A154" s="35" t="s">
        <v>342</v>
      </c>
      <c r="B154" s="48"/>
      <c r="C154" s="36" t="s">
        <v>534</v>
      </c>
      <c r="D154" s="40" t="s">
        <v>425</v>
      </c>
      <c r="E154" s="38">
        <v>39100</v>
      </c>
      <c r="F154" s="35" t="s">
        <v>337</v>
      </c>
      <c r="G154" s="39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7" workbookViewId="0">
      <selection activeCell="D6" sqref="D6"/>
    </sheetView>
  </sheetViews>
  <sheetFormatPr defaultColWidth="23.42578125" defaultRowHeight="15" x14ac:dyDescent="0.25"/>
  <cols>
    <col min="1" max="1" width="26.42578125" customWidth="1"/>
    <col min="2" max="3" width="12.7109375" bestFit="1" customWidth="1"/>
    <col min="4" max="4" width="9" bestFit="1" customWidth="1"/>
    <col min="5" max="5" width="16.85546875" bestFit="1" customWidth="1"/>
    <col min="6" max="6" width="29.140625" bestFit="1" customWidth="1"/>
  </cols>
  <sheetData>
    <row r="1" spans="1:6" x14ac:dyDescent="0.25">
      <c r="A1" s="175" t="s">
        <v>319</v>
      </c>
      <c r="B1" s="26" t="s">
        <v>320</v>
      </c>
      <c r="C1" s="26" t="s">
        <v>321</v>
      </c>
      <c r="D1" s="176" t="s">
        <v>322</v>
      </c>
      <c r="E1" s="177" t="s">
        <v>323</v>
      </c>
      <c r="F1" s="177" t="s">
        <v>324</v>
      </c>
    </row>
    <row r="2" spans="1:6" x14ac:dyDescent="0.25">
      <c r="A2" s="175"/>
      <c r="B2" s="26" t="s">
        <v>325</v>
      </c>
      <c r="C2" s="26" t="s">
        <v>325</v>
      </c>
      <c r="D2" s="176"/>
      <c r="E2" s="177"/>
      <c r="F2" s="177"/>
    </row>
    <row r="3" spans="1:6" x14ac:dyDescent="0.25">
      <c r="A3" s="175"/>
      <c r="B3" s="26" t="s">
        <v>326</v>
      </c>
      <c r="C3" s="26" t="s">
        <v>327</v>
      </c>
      <c r="D3" s="176"/>
      <c r="E3" s="177"/>
      <c r="F3" s="177"/>
    </row>
    <row r="4" spans="1:6" x14ac:dyDescent="0.25">
      <c r="A4" s="27" t="s">
        <v>328</v>
      </c>
      <c r="B4" s="28">
        <v>230130</v>
      </c>
      <c r="C4" s="28">
        <v>676690</v>
      </c>
      <c r="D4" s="28">
        <v>906820</v>
      </c>
      <c r="E4" s="29"/>
      <c r="F4" s="29"/>
    </row>
    <row r="5" spans="1:6" x14ac:dyDescent="0.25">
      <c r="A5" s="27" t="s">
        <v>329</v>
      </c>
      <c r="B5" s="28">
        <v>72650</v>
      </c>
      <c r="C5" s="28">
        <v>145184</v>
      </c>
      <c r="D5" s="28">
        <v>217834</v>
      </c>
      <c r="E5" s="29"/>
      <c r="F5" s="29"/>
    </row>
    <row r="6" spans="1:6" x14ac:dyDescent="0.25">
      <c r="A6" s="27" t="s">
        <v>330</v>
      </c>
      <c r="B6" s="28">
        <v>111025</v>
      </c>
      <c r="C6" s="28">
        <v>243750</v>
      </c>
      <c r="D6" s="28">
        <v>354775</v>
      </c>
      <c r="E6" s="29"/>
      <c r="F6" s="29"/>
    </row>
    <row r="7" spans="1:6" x14ac:dyDescent="0.25">
      <c r="A7" s="27" t="s">
        <v>331</v>
      </c>
      <c r="B7" s="28">
        <v>405000</v>
      </c>
      <c r="C7" s="28">
        <v>325486</v>
      </c>
      <c r="D7" s="28">
        <v>730486</v>
      </c>
      <c r="E7" s="29"/>
      <c r="F7" s="29"/>
    </row>
    <row r="8" spans="1:6" x14ac:dyDescent="0.25">
      <c r="A8" s="27" t="s">
        <v>332</v>
      </c>
      <c r="B8" s="28">
        <v>325922</v>
      </c>
      <c r="C8" s="28">
        <v>233503</v>
      </c>
      <c r="D8" s="28">
        <v>559425</v>
      </c>
      <c r="E8" s="29"/>
      <c r="F8" s="29"/>
    </row>
    <row r="9" spans="1:6" x14ac:dyDescent="0.25">
      <c r="A9" s="30"/>
      <c r="B9" s="30"/>
      <c r="C9" s="30"/>
      <c r="D9" s="30"/>
      <c r="E9" s="29"/>
      <c r="F9" s="29"/>
    </row>
    <row r="10" spans="1:6" x14ac:dyDescent="0.25">
      <c r="A10" s="31" t="s">
        <v>333</v>
      </c>
      <c r="B10" s="28">
        <v>1144727</v>
      </c>
      <c r="C10" s="28">
        <v>1624613</v>
      </c>
      <c r="D10" s="28">
        <v>2769340</v>
      </c>
      <c r="E10" s="29"/>
      <c r="F10" s="29"/>
    </row>
    <row r="11" spans="1:6" x14ac:dyDescent="0.25">
      <c r="A11" s="30"/>
      <c r="B11" s="30"/>
      <c r="C11" s="30"/>
      <c r="D11" s="30"/>
      <c r="E11" s="29"/>
      <c r="F11" s="29"/>
    </row>
    <row r="14" spans="1:6" x14ac:dyDescent="0.25">
      <c r="A14" t="s">
        <v>334</v>
      </c>
      <c r="B14" t="s">
        <v>335</v>
      </c>
    </row>
    <row r="15" spans="1:6" x14ac:dyDescent="0.25">
      <c r="A15" t="s">
        <v>336</v>
      </c>
      <c r="B15" t="s">
        <v>337</v>
      </c>
      <c r="C15" t="s">
        <v>338</v>
      </c>
      <c r="D15" t="s">
        <v>318</v>
      </c>
    </row>
    <row r="16" spans="1:6" x14ac:dyDescent="0.25">
      <c r="A16" t="s">
        <v>339</v>
      </c>
      <c r="B16">
        <v>753040</v>
      </c>
      <c r="C16">
        <v>153780</v>
      </c>
      <c r="D16">
        <v>906820</v>
      </c>
    </row>
    <row r="17" spans="1:4" x14ac:dyDescent="0.25">
      <c r="A17" t="s">
        <v>331</v>
      </c>
      <c r="B17">
        <v>311076</v>
      </c>
      <c r="C17">
        <v>419410</v>
      </c>
      <c r="D17">
        <v>730486</v>
      </c>
    </row>
    <row r="18" spans="1:4" x14ac:dyDescent="0.25">
      <c r="A18" t="s">
        <v>340</v>
      </c>
      <c r="B18">
        <v>139750</v>
      </c>
      <c r="D18">
        <v>139750</v>
      </c>
    </row>
    <row r="19" spans="1:4" x14ac:dyDescent="0.25">
      <c r="A19" t="s">
        <v>329</v>
      </c>
      <c r="B19">
        <v>72650</v>
      </c>
      <c r="D19">
        <v>72650</v>
      </c>
    </row>
    <row r="20" spans="1:4" x14ac:dyDescent="0.25">
      <c r="A20" t="s">
        <v>341</v>
      </c>
      <c r="C20">
        <v>5434</v>
      </c>
      <c r="D20">
        <v>5434</v>
      </c>
    </row>
    <row r="21" spans="1:4" x14ac:dyDescent="0.25">
      <c r="A21" t="s">
        <v>342</v>
      </c>
      <c r="B21">
        <v>449315</v>
      </c>
      <c r="C21">
        <v>110110</v>
      </c>
      <c r="D21">
        <v>559425</v>
      </c>
    </row>
    <row r="22" spans="1:4" x14ac:dyDescent="0.25">
      <c r="A22" t="s">
        <v>330</v>
      </c>
      <c r="B22">
        <v>193525</v>
      </c>
      <c r="C22">
        <v>161250</v>
      </c>
      <c r="D22">
        <v>354775</v>
      </c>
    </row>
    <row r="23" spans="1:4" x14ac:dyDescent="0.25">
      <c r="A23" t="s">
        <v>318</v>
      </c>
      <c r="B23">
        <v>1919356</v>
      </c>
      <c r="C23">
        <v>849984</v>
      </c>
      <c r="D23">
        <v>2769340</v>
      </c>
    </row>
  </sheetData>
  <mergeCells count="4">
    <mergeCell ref="A1:A3"/>
    <mergeCell ref="D1:D3"/>
    <mergeCell ref="E1:E3"/>
    <mergeCell ref="F1:F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2"/>
  <sheetViews>
    <sheetView view="pageBreakPreview" zoomScale="60" zoomScaleNormal="100" workbookViewId="0">
      <pane xSplit="10" ySplit="2" topLeftCell="M15" activePane="bottomRight" state="frozen"/>
      <selection pane="topRight" activeCell="K1" sqref="K1"/>
      <selection pane="bottomLeft" activeCell="A3" sqref="A3"/>
      <selection pane="bottomRight" activeCell="B30" sqref="B30:P32"/>
    </sheetView>
  </sheetViews>
  <sheetFormatPr defaultRowHeight="15" x14ac:dyDescent="0.25"/>
  <cols>
    <col min="1" max="1" width="4.85546875" customWidth="1"/>
    <col min="2" max="2" width="16.85546875" customWidth="1"/>
    <col min="3" max="7" width="5.42578125" bestFit="1" customWidth="1"/>
    <col min="8" max="8" width="10.5703125" customWidth="1"/>
    <col min="9" max="9" width="12.140625" customWidth="1"/>
    <col min="10" max="10" width="11.85546875" customWidth="1"/>
    <col min="11" max="11" width="11.140625" bestFit="1" customWidth="1"/>
    <col min="12" max="15" width="10.42578125" bestFit="1" customWidth="1"/>
    <col min="16" max="16" width="18" style="70" bestFit="1" customWidth="1"/>
    <col min="17" max="17" width="8.140625" customWidth="1"/>
    <col min="18" max="18" width="7.42578125" customWidth="1"/>
    <col min="19" max="19" width="6.28515625" customWidth="1"/>
    <col min="20" max="20" width="7.85546875" customWidth="1"/>
    <col min="21" max="21" width="10.5703125" customWidth="1"/>
    <col min="22" max="22" width="12.7109375" style="70" customWidth="1"/>
    <col min="23" max="23" width="11.140625" customWidth="1"/>
    <col min="24" max="25" width="12.140625" customWidth="1"/>
    <col min="26" max="26" width="19.28515625" customWidth="1"/>
    <col min="27" max="27" width="19" bestFit="1" customWidth="1"/>
    <col min="28" max="28" width="16.28515625" bestFit="1" customWidth="1"/>
    <col min="29" max="29" width="12" style="151" bestFit="1" customWidth="1"/>
  </cols>
  <sheetData>
    <row r="1" spans="1:30" ht="15.75" x14ac:dyDescent="0.25">
      <c r="C1" s="179" t="s">
        <v>538</v>
      </c>
      <c r="D1" s="179"/>
      <c r="E1" s="179"/>
      <c r="F1" s="179"/>
      <c r="G1" s="179"/>
      <c r="K1" s="170" t="s">
        <v>615</v>
      </c>
      <c r="L1" s="170"/>
      <c r="M1" s="170"/>
      <c r="N1" s="170"/>
      <c r="O1" s="170"/>
      <c r="P1" s="170"/>
      <c r="Q1" s="179" t="s">
        <v>555</v>
      </c>
      <c r="R1" s="179"/>
      <c r="S1" s="179"/>
      <c r="T1" s="179"/>
      <c r="U1" s="179"/>
      <c r="V1" s="167" t="s">
        <v>556</v>
      </c>
      <c r="W1" s="167"/>
      <c r="X1" s="167"/>
      <c r="Y1" s="167"/>
      <c r="Z1" s="167"/>
      <c r="AA1" s="167"/>
    </row>
    <row r="2" spans="1:30" ht="67.5" customHeight="1" x14ac:dyDescent="0.25">
      <c r="A2" s="59" t="s">
        <v>315</v>
      </c>
      <c r="B2" s="59" t="s">
        <v>12</v>
      </c>
      <c r="C2" s="60" t="s">
        <v>18</v>
      </c>
      <c r="D2" s="60" t="s">
        <v>101</v>
      </c>
      <c r="E2" s="60" t="s">
        <v>165</v>
      </c>
      <c r="F2" s="60" t="s">
        <v>210</v>
      </c>
      <c r="G2" s="60" t="s">
        <v>263</v>
      </c>
      <c r="H2" s="64" t="s">
        <v>616</v>
      </c>
      <c r="I2" s="52" t="s">
        <v>617</v>
      </c>
      <c r="J2" s="65" t="s">
        <v>618</v>
      </c>
      <c r="K2" s="60" t="s">
        <v>18</v>
      </c>
      <c r="L2" s="60" t="s">
        <v>101</v>
      </c>
      <c r="M2" s="60" t="s">
        <v>165</v>
      </c>
      <c r="N2" s="60" t="s">
        <v>210</v>
      </c>
      <c r="O2" s="60" t="s">
        <v>263</v>
      </c>
      <c r="P2" s="75" t="s">
        <v>550</v>
      </c>
      <c r="Q2" s="60" t="s">
        <v>18</v>
      </c>
      <c r="R2" s="60" t="s">
        <v>101</v>
      </c>
      <c r="S2" s="60" t="s">
        <v>165</v>
      </c>
      <c r="T2" s="60" t="s">
        <v>210</v>
      </c>
      <c r="U2" s="60" t="s">
        <v>263</v>
      </c>
      <c r="V2" s="60" t="s">
        <v>18</v>
      </c>
      <c r="W2" s="60" t="s">
        <v>101</v>
      </c>
      <c r="X2" s="60" t="s">
        <v>165</v>
      </c>
      <c r="Y2" s="60" t="s">
        <v>210</v>
      </c>
      <c r="Z2" s="60" t="s">
        <v>263</v>
      </c>
      <c r="AA2" s="75" t="s">
        <v>464</v>
      </c>
      <c r="AB2" s="153" t="s">
        <v>613</v>
      </c>
      <c r="AC2" s="155" t="s">
        <v>614</v>
      </c>
    </row>
    <row r="3" spans="1:30" ht="18.75" x14ac:dyDescent="0.3">
      <c r="A3" s="21">
        <v>1</v>
      </c>
      <c r="B3" s="22" t="s">
        <v>22</v>
      </c>
      <c r="C3" s="185">
        <v>2</v>
      </c>
      <c r="D3" s="185"/>
      <c r="E3" s="185">
        <v>1</v>
      </c>
      <c r="F3" s="185"/>
      <c r="G3" s="185"/>
      <c r="H3" s="186">
        <v>3</v>
      </c>
      <c r="I3" s="185">
        <f>H3</f>
        <v>3</v>
      </c>
      <c r="J3" s="186">
        <v>3.75</v>
      </c>
      <c r="K3" s="185"/>
      <c r="L3" s="185"/>
      <c r="M3" s="185"/>
      <c r="N3" s="185"/>
      <c r="O3" s="185"/>
      <c r="P3" s="185"/>
      <c r="Q3" s="185">
        <f>C3</f>
        <v>2</v>
      </c>
      <c r="R3" s="185">
        <f>D3</f>
        <v>0</v>
      </c>
      <c r="S3" s="185">
        <f>E3</f>
        <v>1</v>
      </c>
      <c r="T3" s="185">
        <f>F3</f>
        <v>0</v>
      </c>
      <c r="U3" s="185">
        <f>G3</f>
        <v>0</v>
      </c>
      <c r="V3" s="185">
        <f t="shared" ref="V3:V9" si="0">Q3*K3/16</f>
        <v>0</v>
      </c>
      <c r="W3" s="185">
        <f t="shared" ref="W3:W25" si="1">R3*L3/16</f>
        <v>0</v>
      </c>
      <c r="X3" s="185">
        <f t="shared" ref="X3:X25" si="2">S3*M3/16</f>
        <v>0</v>
      </c>
      <c r="Y3" s="185">
        <f t="shared" ref="Y3:Y25" si="3">T3*N3/16</f>
        <v>0</v>
      </c>
      <c r="Z3" s="185">
        <f t="shared" ref="Z3:Z25" si="4">U3*O3/16</f>
        <v>0</v>
      </c>
      <c r="AA3" s="187">
        <f>P3*I3/80</f>
        <v>0</v>
      </c>
      <c r="AB3" s="187">
        <f>SUM(K3:P3)</f>
        <v>0</v>
      </c>
      <c r="AC3" s="185">
        <f>SUM(V3:AA3)</f>
        <v>0</v>
      </c>
    </row>
    <row r="4" spans="1:30" ht="18.75" x14ac:dyDescent="0.3">
      <c r="A4" s="21">
        <v>2</v>
      </c>
      <c r="B4" s="22" t="s">
        <v>173</v>
      </c>
      <c r="C4" s="185"/>
      <c r="D4" s="185"/>
      <c r="E4" s="185">
        <v>1</v>
      </c>
      <c r="F4" s="185"/>
      <c r="G4" s="185"/>
      <c r="H4" s="186">
        <v>1</v>
      </c>
      <c r="I4" s="185">
        <f t="shared" ref="I4:I18" si="5">I3+H4</f>
        <v>4</v>
      </c>
      <c r="J4" s="186">
        <v>5</v>
      </c>
      <c r="K4" s="185"/>
      <c r="L4" s="185"/>
      <c r="M4" s="185"/>
      <c r="N4" s="185"/>
      <c r="O4" s="185"/>
      <c r="P4" s="185">
        <v>33020</v>
      </c>
      <c r="Q4" s="185">
        <f>Q3+C4</f>
        <v>2</v>
      </c>
      <c r="R4" s="185">
        <f>R3+D4</f>
        <v>0</v>
      </c>
      <c r="S4" s="185">
        <f>S3+E4</f>
        <v>2</v>
      </c>
      <c r="T4" s="185">
        <f>T3+F4</f>
        <v>0</v>
      </c>
      <c r="U4" s="185">
        <f>U3+G4</f>
        <v>0</v>
      </c>
      <c r="V4" s="185">
        <f t="shared" si="0"/>
        <v>0</v>
      </c>
      <c r="W4" s="185">
        <f t="shared" si="1"/>
        <v>0</v>
      </c>
      <c r="X4" s="185">
        <f t="shared" si="2"/>
        <v>0</v>
      </c>
      <c r="Y4" s="185">
        <f t="shared" si="3"/>
        <v>0</v>
      </c>
      <c r="Z4" s="185">
        <f t="shared" si="4"/>
        <v>0</v>
      </c>
      <c r="AA4" s="187">
        <f t="shared" ref="AA4:AA25" si="6">P4*I4/80</f>
        <v>1651</v>
      </c>
      <c r="AB4" s="187">
        <f t="shared" ref="AB4:AB26" si="7">SUM(K4:P4)</f>
        <v>33020</v>
      </c>
      <c r="AC4" s="185">
        <f t="shared" ref="AC4:AC26" si="8">SUM(V4:AA4)</f>
        <v>1651</v>
      </c>
      <c r="AD4">
        <f>33020*4/80</f>
        <v>1651</v>
      </c>
    </row>
    <row r="5" spans="1:30" ht="18.75" x14ac:dyDescent="0.3">
      <c r="A5" s="21">
        <v>3</v>
      </c>
      <c r="B5" s="22" t="s">
        <v>64</v>
      </c>
      <c r="C5" s="185">
        <v>2</v>
      </c>
      <c r="D5" s="185">
        <v>3</v>
      </c>
      <c r="E5" s="185"/>
      <c r="F5" s="185"/>
      <c r="G5" s="185"/>
      <c r="H5" s="186">
        <v>5</v>
      </c>
      <c r="I5" s="185">
        <f t="shared" si="5"/>
        <v>9</v>
      </c>
      <c r="J5" s="186">
        <v>11.25</v>
      </c>
      <c r="K5" s="185"/>
      <c r="L5" s="185"/>
      <c r="M5" s="185"/>
      <c r="N5" s="185"/>
      <c r="O5" s="185"/>
      <c r="P5" s="185">
        <v>33950</v>
      </c>
      <c r="Q5" s="185">
        <f t="shared" ref="Q5:Q25" si="9">Q4+C5</f>
        <v>4</v>
      </c>
      <c r="R5" s="185">
        <f t="shared" ref="R5:R25" si="10">R4+D5</f>
        <v>3</v>
      </c>
      <c r="S5" s="185">
        <f t="shared" ref="S5:S25" si="11">S4+E5</f>
        <v>2</v>
      </c>
      <c r="T5" s="185">
        <f t="shared" ref="T5:T25" si="12">T4+F5</f>
        <v>0</v>
      </c>
      <c r="U5" s="185">
        <f t="shared" ref="U5:U25" si="13">U4+G5</f>
        <v>0</v>
      </c>
      <c r="V5" s="185">
        <f t="shared" si="0"/>
        <v>0</v>
      </c>
      <c r="W5" s="185">
        <f t="shared" si="1"/>
        <v>0</v>
      </c>
      <c r="X5" s="185">
        <f t="shared" si="2"/>
        <v>0</v>
      </c>
      <c r="Y5" s="185">
        <f t="shared" si="3"/>
        <v>0</v>
      </c>
      <c r="Z5" s="185">
        <f t="shared" si="4"/>
        <v>0</v>
      </c>
      <c r="AA5" s="187">
        <f t="shared" si="6"/>
        <v>3819.375</v>
      </c>
      <c r="AB5" s="187">
        <f t="shared" si="7"/>
        <v>33950</v>
      </c>
      <c r="AC5" s="185">
        <f t="shared" si="8"/>
        <v>3819.375</v>
      </c>
    </row>
    <row r="6" spans="1:30" ht="18.75" x14ac:dyDescent="0.3">
      <c r="A6" s="21">
        <v>4</v>
      </c>
      <c r="B6" s="22" t="s">
        <v>47</v>
      </c>
      <c r="C6" s="185">
        <v>2</v>
      </c>
      <c r="D6" s="185">
        <v>1</v>
      </c>
      <c r="E6" s="185"/>
      <c r="F6" s="185">
        <v>4</v>
      </c>
      <c r="G6" s="185">
        <v>1</v>
      </c>
      <c r="H6" s="186">
        <v>8</v>
      </c>
      <c r="I6" s="185">
        <f t="shared" si="5"/>
        <v>17</v>
      </c>
      <c r="J6" s="186">
        <v>21.25</v>
      </c>
      <c r="K6" s="185"/>
      <c r="L6" s="185"/>
      <c r="M6" s="185"/>
      <c r="N6" s="185"/>
      <c r="O6" s="185"/>
      <c r="P6" s="185">
        <v>23800</v>
      </c>
      <c r="Q6" s="185">
        <f t="shared" si="9"/>
        <v>6</v>
      </c>
      <c r="R6" s="185">
        <f t="shared" si="10"/>
        <v>4</v>
      </c>
      <c r="S6" s="185">
        <f t="shared" si="11"/>
        <v>2</v>
      </c>
      <c r="T6" s="185">
        <f t="shared" si="12"/>
        <v>4</v>
      </c>
      <c r="U6" s="185">
        <f t="shared" si="13"/>
        <v>1</v>
      </c>
      <c r="V6" s="185">
        <f t="shared" si="0"/>
        <v>0</v>
      </c>
      <c r="W6" s="185">
        <f t="shared" si="1"/>
        <v>0</v>
      </c>
      <c r="X6" s="185">
        <f t="shared" si="2"/>
        <v>0</v>
      </c>
      <c r="Y6" s="185">
        <f t="shared" si="3"/>
        <v>0</v>
      </c>
      <c r="Z6" s="185">
        <f t="shared" si="4"/>
        <v>0</v>
      </c>
      <c r="AA6" s="187">
        <f t="shared" si="6"/>
        <v>5057.5</v>
      </c>
      <c r="AB6" s="187">
        <f t="shared" si="7"/>
        <v>23800</v>
      </c>
      <c r="AC6" s="185">
        <f t="shared" si="8"/>
        <v>5057.5</v>
      </c>
    </row>
    <row r="7" spans="1:30" ht="18.75" x14ac:dyDescent="0.3">
      <c r="A7" s="21">
        <v>5</v>
      </c>
      <c r="B7" s="22" t="s">
        <v>110</v>
      </c>
      <c r="C7" s="185"/>
      <c r="D7" s="185">
        <v>1</v>
      </c>
      <c r="E7" s="185">
        <v>3</v>
      </c>
      <c r="F7" s="185"/>
      <c r="G7" s="185">
        <v>1</v>
      </c>
      <c r="H7" s="186">
        <v>5</v>
      </c>
      <c r="I7" s="185">
        <f t="shared" si="5"/>
        <v>22</v>
      </c>
      <c r="J7" s="186">
        <v>27.500000000000004</v>
      </c>
      <c r="K7" s="185"/>
      <c r="L7" s="185"/>
      <c r="M7" s="185"/>
      <c r="N7" s="185"/>
      <c r="O7" s="185"/>
      <c r="P7" s="185">
        <v>21850</v>
      </c>
      <c r="Q7" s="185">
        <f t="shared" si="9"/>
        <v>6</v>
      </c>
      <c r="R7" s="185">
        <f t="shared" si="10"/>
        <v>5</v>
      </c>
      <c r="S7" s="185">
        <f t="shared" si="11"/>
        <v>5</v>
      </c>
      <c r="T7" s="185">
        <f t="shared" si="12"/>
        <v>4</v>
      </c>
      <c r="U7" s="185">
        <f t="shared" si="13"/>
        <v>2</v>
      </c>
      <c r="V7" s="185">
        <f t="shared" si="0"/>
        <v>0</v>
      </c>
      <c r="W7" s="185">
        <f t="shared" si="1"/>
        <v>0</v>
      </c>
      <c r="X7" s="185">
        <f t="shared" si="2"/>
        <v>0</v>
      </c>
      <c r="Y7" s="185">
        <f t="shared" si="3"/>
        <v>0</v>
      </c>
      <c r="Z7" s="185">
        <f t="shared" si="4"/>
        <v>0</v>
      </c>
      <c r="AA7" s="187">
        <f t="shared" si="6"/>
        <v>6008.75</v>
      </c>
      <c r="AB7" s="187">
        <f t="shared" si="7"/>
        <v>21850</v>
      </c>
      <c r="AC7" s="185">
        <f t="shared" si="8"/>
        <v>6008.75</v>
      </c>
    </row>
    <row r="8" spans="1:30" ht="18.75" x14ac:dyDescent="0.3">
      <c r="A8" s="21">
        <v>6</v>
      </c>
      <c r="B8" s="22" t="s">
        <v>116</v>
      </c>
      <c r="C8" s="185"/>
      <c r="D8" s="185">
        <v>1</v>
      </c>
      <c r="E8" s="185">
        <v>2</v>
      </c>
      <c r="F8" s="185">
        <v>2</v>
      </c>
      <c r="G8" s="185">
        <v>1</v>
      </c>
      <c r="H8" s="186">
        <v>6</v>
      </c>
      <c r="I8" s="185">
        <f t="shared" si="5"/>
        <v>28</v>
      </c>
      <c r="J8" s="186">
        <v>35</v>
      </c>
      <c r="K8" s="185"/>
      <c r="L8" s="185"/>
      <c r="M8" s="185"/>
      <c r="N8" s="185"/>
      <c r="O8" s="185"/>
      <c r="P8" s="185">
        <v>21640</v>
      </c>
      <c r="Q8" s="185">
        <f t="shared" si="9"/>
        <v>6</v>
      </c>
      <c r="R8" s="185">
        <f t="shared" si="10"/>
        <v>6</v>
      </c>
      <c r="S8" s="185">
        <f t="shared" si="11"/>
        <v>7</v>
      </c>
      <c r="T8" s="185">
        <f t="shared" si="12"/>
        <v>6</v>
      </c>
      <c r="U8" s="185">
        <f t="shared" si="13"/>
        <v>3</v>
      </c>
      <c r="V8" s="185">
        <f t="shared" si="0"/>
        <v>0</v>
      </c>
      <c r="W8" s="185">
        <f t="shared" si="1"/>
        <v>0</v>
      </c>
      <c r="X8" s="185">
        <f t="shared" si="2"/>
        <v>0</v>
      </c>
      <c r="Y8" s="185">
        <f t="shared" si="3"/>
        <v>0</v>
      </c>
      <c r="Z8" s="185">
        <f t="shared" si="4"/>
        <v>0</v>
      </c>
      <c r="AA8" s="187">
        <f t="shared" si="6"/>
        <v>7574</v>
      </c>
      <c r="AB8" s="187">
        <f t="shared" si="7"/>
        <v>21640</v>
      </c>
      <c r="AC8" s="185">
        <f t="shared" si="8"/>
        <v>7574</v>
      </c>
    </row>
    <row r="9" spans="1:30" ht="18.75" x14ac:dyDescent="0.3">
      <c r="A9" s="21">
        <v>7</v>
      </c>
      <c r="B9" s="22" t="s">
        <v>39</v>
      </c>
      <c r="C9" s="185">
        <v>1</v>
      </c>
      <c r="D9" s="185"/>
      <c r="E9" s="185">
        <v>1</v>
      </c>
      <c r="F9" s="185">
        <v>1</v>
      </c>
      <c r="G9" s="185"/>
      <c r="H9" s="186">
        <v>3</v>
      </c>
      <c r="I9" s="185">
        <f t="shared" si="5"/>
        <v>31</v>
      </c>
      <c r="J9" s="186">
        <v>38.75</v>
      </c>
      <c r="K9" s="185"/>
      <c r="L9" s="185"/>
      <c r="M9" s="185"/>
      <c r="N9" s="185"/>
      <c r="O9" s="185"/>
      <c r="P9" s="185"/>
      <c r="Q9" s="185">
        <f t="shared" si="9"/>
        <v>7</v>
      </c>
      <c r="R9" s="185">
        <f t="shared" si="10"/>
        <v>6</v>
      </c>
      <c r="S9" s="185">
        <f t="shared" si="11"/>
        <v>8</v>
      </c>
      <c r="T9" s="185">
        <f t="shared" si="12"/>
        <v>7</v>
      </c>
      <c r="U9" s="185">
        <f t="shared" si="13"/>
        <v>3</v>
      </c>
      <c r="V9" s="185">
        <f t="shared" si="0"/>
        <v>0</v>
      </c>
      <c r="W9" s="185">
        <f t="shared" si="1"/>
        <v>0</v>
      </c>
      <c r="X9" s="185">
        <f t="shared" si="2"/>
        <v>0</v>
      </c>
      <c r="Y9" s="185">
        <f t="shared" si="3"/>
        <v>0</v>
      </c>
      <c r="Z9" s="185">
        <f t="shared" si="4"/>
        <v>0</v>
      </c>
      <c r="AA9" s="187">
        <f t="shared" si="6"/>
        <v>0</v>
      </c>
      <c r="AB9" s="187">
        <f t="shared" si="7"/>
        <v>0</v>
      </c>
      <c r="AC9" s="185">
        <f t="shared" si="8"/>
        <v>0</v>
      </c>
    </row>
    <row r="10" spans="1:30" ht="18.75" x14ac:dyDescent="0.3">
      <c r="A10" s="21">
        <v>8</v>
      </c>
      <c r="B10" s="22" t="s">
        <v>269</v>
      </c>
      <c r="C10" s="185"/>
      <c r="D10" s="185"/>
      <c r="E10" s="185"/>
      <c r="F10" s="185"/>
      <c r="G10" s="185">
        <v>1</v>
      </c>
      <c r="H10" s="186">
        <v>1</v>
      </c>
      <c r="I10" s="185">
        <f t="shared" si="5"/>
        <v>32</v>
      </c>
      <c r="J10" s="186">
        <v>40</v>
      </c>
      <c r="K10" s="188">
        <v>7710</v>
      </c>
      <c r="L10" s="188">
        <v>8440</v>
      </c>
      <c r="M10" s="188">
        <v>10560</v>
      </c>
      <c r="N10" s="188">
        <v>7610</v>
      </c>
      <c r="O10" s="188">
        <v>16290</v>
      </c>
      <c r="P10" s="186"/>
      <c r="Q10" s="185">
        <f t="shared" si="9"/>
        <v>7</v>
      </c>
      <c r="R10" s="185">
        <f t="shared" si="10"/>
        <v>6</v>
      </c>
      <c r="S10" s="185">
        <f t="shared" si="11"/>
        <v>8</v>
      </c>
      <c r="T10" s="185">
        <f t="shared" si="12"/>
        <v>7</v>
      </c>
      <c r="U10" s="185">
        <f t="shared" si="13"/>
        <v>4</v>
      </c>
      <c r="V10" s="185">
        <f>Q10*K10/16</f>
        <v>3373.125</v>
      </c>
      <c r="W10" s="185">
        <f t="shared" si="1"/>
        <v>3165</v>
      </c>
      <c r="X10" s="185">
        <f t="shared" si="2"/>
        <v>5280</v>
      </c>
      <c r="Y10" s="185">
        <f t="shared" si="3"/>
        <v>3329.375</v>
      </c>
      <c r="Z10" s="185">
        <f t="shared" si="4"/>
        <v>4072.5</v>
      </c>
      <c r="AA10" s="187">
        <f t="shared" si="6"/>
        <v>0</v>
      </c>
      <c r="AB10" s="187">
        <f t="shared" si="7"/>
        <v>50610</v>
      </c>
      <c r="AC10" s="185">
        <f t="shared" si="8"/>
        <v>19220</v>
      </c>
    </row>
    <row r="11" spans="1:30" ht="18.75" x14ac:dyDescent="0.3">
      <c r="A11" s="21">
        <v>9</v>
      </c>
      <c r="B11" s="66" t="s">
        <v>539</v>
      </c>
      <c r="C11" s="185"/>
      <c r="D11" s="185"/>
      <c r="E11" s="185"/>
      <c r="F11" s="185"/>
      <c r="G11" s="185"/>
      <c r="H11" s="186"/>
      <c r="I11" s="185">
        <v>32</v>
      </c>
      <c r="J11" s="186">
        <v>40</v>
      </c>
      <c r="K11" s="185">
        <v>3170</v>
      </c>
      <c r="L11" s="185">
        <v>990</v>
      </c>
      <c r="M11" s="185">
        <v>5910</v>
      </c>
      <c r="N11" s="185">
        <v>5670</v>
      </c>
      <c r="O11" s="185">
        <v>6560</v>
      </c>
      <c r="P11" s="185"/>
      <c r="Q11" s="185">
        <f t="shared" si="9"/>
        <v>7</v>
      </c>
      <c r="R11" s="185">
        <f t="shared" si="10"/>
        <v>6</v>
      </c>
      <c r="S11" s="185">
        <f t="shared" si="11"/>
        <v>8</v>
      </c>
      <c r="T11" s="185">
        <f t="shared" si="12"/>
        <v>7</v>
      </c>
      <c r="U11" s="185">
        <f t="shared" si="13"/>
        <v>4</v>
      </c>
      <c r="V11" s="185">
        <f t="shared" ref="V11:V25" si="14">Q11*K11/16</f>
        <v>1386.875</v>
      </c>
      <c r="W11" s="185">
        <f t="shared" si="1"/>
        <v>371.25</v>
      </c>
      <c r="X11" s="185">
        <f t="shared" si="2"/>
        <v>2955</v>
      </c>
      <c r="Y11" s="185">
        <f t="shared" si="3"/>
        <v>2480.625</v>
      </c>
      <c r="Z11" s="185">
        <f t="shared" si="4"/>
        <v>1640</v>
      </c>
      <c r="AA11" s="187">
        <f t="shared" si="6"/>
        <v>0</v>
      </c>
      <c r="AB11" s="187">
        <f t="shared" si="7"/>
        <v>22300</v>
      </c>
      <c r="AC11" s="185">
        <f t="shared" si="8"/>
        <v>8833.75</v>
      </c>
    </row>
    <row r="12" spans="1:30" ht="18.75" x14ac:dyDescent="0.3">
      <c r="A12" s="21">
        <v>10</v>
      </c>
      <c r="B12" s="22" t="s">
        <v>160</v>
      </c>
      <c r="C12" s="185"/>
      <c r="D12" s="185">
        <v>1</v>
      </c>
      <c r="E12" s="185"/>
      <c r="F12" s="185"/>
      <c r="G12" s="185"/>
      <c r="H12" s="186">
        <v>1</v>
      </c>
      <c r="I12" s="185">
        <f>I10+H12</f>
        <v>33</v>
      </c>
      <c r="J12" s="186">
        <v>41.25</v>
      </c>
      <c r="K12" s="185">
        <v>1580</v>
      </c>
      <c r="L12" s="185">
        <v>390</v>
      </c>
      <c r="M12" s="185">
        <v>2610</v>
      </c>
      <c r="N12" s="185">
        <v>2120</v>
      </c>
      <c r="O12" s="185">
        <v>2550</v>
      </c>
      <c r="P12" s="185"/>
      <c r="Q12" s="185">
        <f t="shared" si="9"/>
        <v>7</v>
      </c>
      <c r="R12" s="185">
        <f t="shared" si="10"/>
        <v>7</v>
      </c>
      <c r="S12" s="185">
        <f t="shared" si="11"/>
        <v>8</v>
      </c>
      <c r="T12" s="185">
        <f t="shared" si="12"/>
        <v>7</v>
      </c>
      <c r="U12" s="185">
        <f t="shared" si="13"/>
        <v>4</v>
      </c>
      <c r="V12" s="185">
        <f t="shared" si="14"/>
        <v>691.25</v>
      </c>
      <c r="W12" s="185">
        <f t="shared" si="1"/>
        <v>170.625</v>
      </c>
      <c r="X12" s="185">
        <f t="shared" si="2"/>
        <v>1305</v>
      </c>
      <c r="Y12" s="185">
        <f t="shared" si="3"/>
        <v>927.5</v>
      </c>
      <c r="Z12" s="185">
        <f t="shared" si="4"/>
        <v>637.5</v>
      </c>
      <c r="AA12" s="187">
        <f t="shared" si="6"/>
        <v>0</v>
      </c>
      <c r="AB12" s="187">
        <f t="shared" si="7"/>
        <v>9250</v>
      </c>
      <c r="AC12" s="185">
        <f t="shared" si="8"/>
        <v>3731.875</v>
      </c>
    </row>
    <row r="13" spans="1:30" ht="18.75" x14ac:dyDescent="0.3">
      <c r="A13" s="21">
        <v>11</v>
      </c>
      <c r="B13" s="22" t="s">
        <v>285</v>
      </c>
      <c r="C13" s="185"/>
      <c r="D13" s="185"/>
      <c r="E13" s="185"/>
      <c r="F13" s="185"/>
      <c r="G13" s="185">
        <v>1</v>
      </c>
      <c r="H13" s="186">
        <v>1</v>
      </c>
      <c r="I13" s="185">
        <f t="shared" si="5"/>
        <v>34</v>
      </c>
      <c r="J13" s="186">
        <v>42.5</v>
      </c>
      <c r="K13" s="185">
        <v>1780</v>
      </c>
      <c r="L13" s="185">
        <v>420</v>
      </c>
      <c r="M13" s="185">
        <v>3190</v>
      </c>
      <c r="N13" s="185">
        <v>1540</v>
      </c>
      <c r="O13" s="185">
        <v>1470</v>
      </c>
      <c r="P13" s="185"/>
      <c r="Q13" s="185">
        <f t="shared" si="9"/>
        <v>7</v>
      </c>
      <c r="R13" s="185">
        <f t="shared" si="10"/>
        <v>7</v>
      </c>
      <c r="S13" s="185">
        <f t="shared" si="11"/>
        <v>8</v>
      </c>
      <c r="T13" s="185">
        <f t="shared" si="12"/>
        <v>7</v>
      </c>
      <c r="U13" s="185">
        <f t="shared" si="13"/>
        <v>5</v>
      </c>
      <c r="V13" s="185">
        <f t="shared" si="14"/>
        <v>778.75</v>
      </c>
      <c r="W13" s="185">
        <f t="shared" si="1"/>
        <v>183.75</v>
      </c>
      <c r="X13" s="185">
        <f t="shared" si="2"/>
        <v>1595</v>
      </c>
      <c r="Y13" s="185">
        <f t="shared" si="3"/>
        <v>673.75</v>
      </c>
      <c r="Z13" s="185">
        <f t="shared" si="4"/>
        <v>459.375</v>
      </c>
      <c r="AA13" s="187">
        <f t="shared" si="6"/>
        <v>0</v>
      </c>
      <c r="AB13" s="187">
        <f t="shared" si="7"/>
        <v>8400</v>
      </c>
      <c r="AC13" s="185">
        <f t="shared" si="8"/>
        <v>3690.625</v>
      </c>
    </row>
    <row r="14" spans="1:30" ht="18.75" x14ac:dyDescent="0.3">
      <c r="A14" s="21">
        <v>12</v>
      </c>
      <c r="B14" s="67" t="s">
        <v>540</v>
      </c>
      <c r="C14" s="185"/>
      <c r="D14" s="185"/>
      <c r="E14" s="185"/>
      <c r="F14" s="185"/>
      <c r="G14" s="185"/>
      <c r="H14" s="186"/>
      <c r="I14" s="185">
        <v>34</v>
      </c>
      <c r="J14" s="186">
        <v>42.5</v>
      </c>
      <c r="K14" s="185">
        <v>1090</v>
      </c>
      <c r="L14" s="185">
        <v>340</v>
      </c>
      <c r="M14" s="185">
        <v>1890</v>
      </c>
      <c r="N14" s="185">
        <v>1070</v>
      </c>
      <c r="O14" s="185">
        <v>920</v>
      </c>
      <c r="P14" s="185"/>
      <c r="Q14" s="185">
        <f t="shared" si="9"/>
        <v>7</v>
      </c>
      <c r="R14" s="185">
        <f t="shared" si="10"/>
        <v>7</v>
      </c>
      <c r="S14" s="185">
        <f t="shared" si="11"/>
        <v>8</v>
      </c>
      <c r="T14" s="185">
        <f t="shared" si="12"/>
        <v>7</v>
      </c>
      <c r="U14" s="185">
        <f t="shared" si="13"/>
        <v>5</v>
      </c>
      <c r="V14" s="185">
        <f t="shared" si="14"/>
        <v>476.875</v>
      </c>
      <c r="W14" s="185">
        <f t="shared" si="1"/>
        <v>148.75</v>
      </c>
      <c r="X14" s="185">
        <f t="shared" si="2"/>
        <v>945</v>
      </c>
      <c r="Y14" s="185">
        <f t="shared" si="3"/>
        <v>468.125</v>
      </c>
      <c r="Z14" s="185">
        <f t="shared" si="4"/>
        <v>287.5</v>
      </c>
      <c r="AA14" s="187">
        <f t="shared" si="6"/>
        <v>0</v>
      </c>
      <c r="AB14" s="187">
        <f t="shared" si="7"/>
        <v>5310</v>
      </c>
      <c r="AC14" s="185">
        <f t="shared" si="8"/>
        <v>2326.25</v>
      </c>
    </row>
    <row r="15" spans="1:30" ht="18.75" x14ac:dyDescent="0.3">
      <c r="A15" s="21">
        <v>13</v>
      </c>
      <c r="B15" s="22" t="s">
        <v>31</v>
      </c>
      <c r="C15" s="185">
        <v>3</v>
      </c>
      <c r="D15" s="185">
        <v>3</v>
      </c>
      <c r="E15" s="185">
        <v>4</v>
      </c>
      <c r="F15" s="185">
        <v>4</v>
      </c>
      <c r="G15" s="185">
        <v>4</v>
      </c>
      <c r="H15" s="186">
        <v>18</v>
      </c>
      <c r="I15" s="185">
        <f>I13+H15</f>
        <v>52</v>
      </c>
      <c r="J15" s="186">
        <v>65</v>
      </c>
      <c r="K15" s="185">
        <v>1610</v>
      </c>
      <c r="L15" s="185">
        <v>400</v>
      </c>
      <c r="M15" s="185">
        <v>2900</v>
      </c>
      <c r="N15" s="185">
        <v>1620</v>
      </c>
      <c r="O15" s="185">
        <v>1430</v>
      </c>
      <c r="P15" s="185">
        <v>39150</v>
      </c>
      <c r="Q15" s="185">
        <f t="shared" si="9"/>
        <v>10</v>
      </c>
      <c r="R15" s="185">
        <f t="shared" si="10"/>
        <v>10</v>
      </c>
      <c r="S15" s="185">
        <f t="shared" si="11"/>
        <v>12</v>
      </c>
      <c r="T15" s="185">
        <f t="shared" si="12"/>
        <v>11</v>
      </c>
      <c r="U15" s="185">
        <f t="shared" si="13"/>
        <v>9</v>
      </c>
      <c r="V15" s="185">
        <f t="shared" si="14"/>
        <v>1006.25</v>
      </c>
      <c r="W15" s="185">
        <f t="shared" si="1"/>
        <v>250</v>
      </c>
      <c r="X15" s="185">
        <f t="shared" si="2"/>
        <v>2175</v>
      </c>
      <c r="Y15" s="185">
        <f t="shared" si="3"/>
        <v>1113.75</v>
      </c>
      <c r="Z15" s="185">
        <f t="shared" si="4"/>
        <v>804.375</v>
      </c>
      <c r="AA15" s="187">
        <f t="shared" si="6"/>
        <v>25447.5</v>
      </c>
      <c r="AB15" s="187">
        <f t="shared" si="7"/>
        <v>47110</v>
      </c>
      <c r="AC15" s="185">
        <f t="shared" si="8"/>
        <v>30796.875</v>
      </c>
    </row>
    <row r="16" spans="1:30" ht="18.75" x14ac:dyDescent="0.3">
      <c r="A16" s="21">
        <v>14</v>
      </c>
      <c r="B16" s="183" t="s">
        <v>58</v>
      </c>
      <c r="C16" s="187">
        <v>1</v>
      </c>
      <c r="D16" s="187">
        <v>2</v>
      </c>
      <c r="E16" s="187"/>
      <c r="F16" s="187">
        <v>3</v>
      </c>
      <c r="G16" s="187">
        <v>1</v>
      </c>
      <c r="H16" s="189">
        <v>7</v>
      </c>
      <c r="I16" s="187">
        <f t="shared" si="5"/>
        <v>59</v>
      </c>
      <c r="J16" s="189">
        <v>73.75</v>
      </c>
      <c r="K16" s="187">
        <v>1970</v>
      </c>
      <c r="L16" s="187">
        <v>160</v>
      </c>
      <c r="M16" s="187">
        <v>3960</v>
      </c>
      <c r="N16" s="187">
        <v>2040</v>
      </c>
      <c r="O16" s="187">
        <v>3120</v>
      </c>
      <c r="P16" s="187"/>
      <c r="Q16" s="187">
        <f t="shared" si="9"/>
        <v>11</v>
      </c>
      <c r="R16" s="187">
        <f t="shared" si="10"/>
        <v>12</v>
      </c>
      <c r="S16" s="187">
        <f t="shared" si="11"/>
        <v>12</v>
      </c>
      <c r="T16" s="187">
        <f t="shared" si="12"/>
        <v>14</v>
      </c>
      <c r="U16" s="187">
        <f t="shared" si="13"/>
        <v>10</v>
      </c>
      <c r="V16" s="187">
        <f t="shared" si="14"/>
        <v>1354.375</v>
      </c>
      <c r="W16" s="187">
        <f t="shared" si="1"/>
        <v>120</v>
      </c>
      <c r="X16" s="187">
        <f t="shared" si="2"/>
        <v>2970</v>
      </c>
      <c r="Y16" s="187">
        <f t="shared" si="3"/>
        <v>1785</v>
      </c>
      <c r="Z16" s="187">
        <f t="shared" si="4"/>
        <v>1950</v>
      </c>
      <c r="AA16" s="187">
        <f t="shared" si="6"/>
        <v>0</v>
      </c>
      <c r="AB16" s="187">
        <f t="shared" si="7"/>
        <v>11250</v>
      </c>
      <c r="AC16" s="185">
        <f t="shared" si="8"/>
        <v>8179.375</v>
      </c>
    </row>
    <row r="17" spans="1:29" ht="18.75" x14ac:dyDescent="0.3">
      <c r="A17" s="21">
        <v>15</v>
      </c>
      <c r="B17" s="183" t="s">
        <v>142</v>
      </c>
      <c r="C17" s="187"/>
      <c r="D17" s="187">
        <v>1</v>
      </c>
      <c r="E17" s="187">
        <v>1</v>
      </c>
      <c r="F17" s="187"/>
      <c r="G17" s="187"/>
      <c r="H17" s="189">
        <v>2</v>
      </c>
      <c r="I17" s="187">
        <f t="shared" si="5"/>
        <v>61</v>
      </c>
      <c r="J17" s="189">
        <v>76.25</v>
      </c>
      <c r="K17" s="187">
        <v>1850</v>
      </c>
      <c r="L17" s="187">
        <v>440</v>
      </c>
      <c r="M17" s="187">
        <v>4550</v>
      </c>
      <c r="N17" s="187">
        <v>2950</v>
      </c>
      <c r="O17" s="187">
        <v>4290</v>
      </c>
      <c r="P17" s="187"/>
      <c r="Q17" s="187">
        <f t="shared" si="9"/>
        <v>11</v>
      </c>
      <c r="R17" s="187">
        <f t="shared" si="10"/>
        <v>13</v>
      </c>
      <c r="S17" s="187">
        <f t="shared" si="11"/>
        <v>13</v>
      </c>
      <c r="T17" s="187">
        <f t="shared" si="12"/>
        <v>14</v>
      </c>
      <c r="U17" s="187">
        <f t="shared" si="13"/>
        <v>10</v>
      </c>
      <c r="V17" s="187">
        <f t="shared" si="14"/>
        <v>1271.875</v>
      </c>
      <c r="W17" s="187">
        <f t="shared" si="1"/>
        <v>357.5</v>
      </c>
      <c r="X17" s="187">
        <f t="shared" si="2"/>
        <v>3696.875</v>
      </c>
      <c r="Y17" s="187">
        <f t="shared" si="3"/>
        <v>2581.25</v>
      </c>
      <c r="Z17" s="187">
        <f t="shared" si="4"/>
        <v>2681.25</v>
      </c>
      <c r="AA17" s="187">
        <f t="shared" si="6"/>
        <v>0</v>
      </c>
      <c r="AB17" s="187">
        <f t="shared" si="7"/>
        <v>14080</v>
      </c>
      <c r="AC17" s="185">
        <f t="shared" si="8"/>
        <v>10588.75</v>
      </c>
    </row>
    <row r="18" spans="1:29" ht="18.75" x14ac:dyDescent="0.3">
      <c r="A18" s="21">
        <v>16</v>
      </c>
      <c r="B18" s="183" t="s">
        <v>305</v>
      </c>
      <c r="C18" s="187"/>
      <c r="D18" s="187"/>
      <c r="E18" s="187"/>
      <c r="F18" s="187"/>
      <c r="G18" s="187">
        <v>1</v>
      </c>
      <c r="H18" s="189">
        <v>1</v>
      </c>
      <c r="I18" s="187">
        <f t="shared" si="5"/>
        <v>62</v>
      </c>
      <c r="J18" s="189">
        <v>77.5</v>
      </c>
      <c r="K18" s="187">
        <v>970</v>
      </c>
      <c r="L18" s="187">
        <v>350</v>
      </c>
      <c r="M18" s="187">
        <v>2250</v>
      </c>
      <c r="N18" s="187">
        <v>2240</v>
      </c>
      <c r="O18" s="187">
        <v>1830</v>
      </c>
      <c r="P18" s="187">
        <v>15200</v>
      </c>
      <c r="Q18" s="187">
        <f t="shared" si="9"/>
        <v>11</v>
      </c>
      <c r="R18" s="187">
        <f t="shared" si="10"/>
        <v>13</v>
      </c>
      <c r="S18" s="187">
        <f t="shared" si="11"/>
        <v>13</v>
      </c>
      <c r="T18" s="187">
        <f t="shared" si="12"/>
        <v>14</v>
      </c>
      <c r="U18" s="187">
        <f t="shared" si="13"/>
        <v>11</v>
      </c>
      <c r="V18" s="187">
        <f t="shared" si="14"/>
        <v>666.875</v>
      </c>
      <c r="W18" s="187">
        <f t="shared" si="1"/>
        <v>284.375</v>
      </c>
      <c r="X18" s="187">
        <f t="shared" si="2"/>
        <v>1828.125</v>
      </c>
      <c r="Y18" s="187">
        <f t="shared" si="3"/>
        <v>1960</v>
      </c>
      <c r="Z18" s="187">
        <f t="shared" si="4"/>
        <v>1258.125</v>
      </c>
      <c r="AA18" s="187">
        <f t="shared" si="6"/>
        <v>11780</v>
      </c>
      <c r="AB18" s="187">
        <f t="shared" si="7"/>
        <v>22840</v>
      </c>
      <c r="AC18" s="185">
        <f t="shared" si="8"/>
        <v>17777.5</v>
      </c>
    </row>
    <row r="19" spans="1:29" ht="18.75" x14ac:dyDescent="0.3">
      <c r="A19" s="21">
        <v>17</v>
      </c>
      <c r="B19" s="184" t="s">
        <v>541</v>
      </c>
      <c r="C19" s="187"/>
      <c r="D19" s="187"/>
      <c r="E19" s="187"/>
      <c r="F19" s="187"/>
      <c r="G19" s="187"/>
      <c r="H19" s="189"/>
      <c r="I19" s="187">
        <v>62</v>
      </c>
      <c r="J19" s="189">
        <v>77.5</v>
      </c>
      <c r="K19" s="187">
        <v>2110</v>
      </c>
      <c r="L19" s="187">
        <v>480</v>
      </c>
      <c r="M19" s="187">
        <v>5600</v>
      </c>
      <c r="N19" s="187">
        <v>4440</v>
      </c>
      <c r="O19" s="187">
        <v>3790</v>
      </c>
      <c r="P19" s="189">
        <v>407240</v>
      </c>
      <c r="Q19" s="187">
        <f t="shared" si="9"/>
        <v>11</v>
      </c>
      <c r="R19" s="187">
        <f t="shared" si="10"/>
        <v>13</v>
      </c>
      <c r="S19" s="187">
        <f t="shared" si="11"/>
        <v>13</v>
      </c>
      <c r="T19" s="187">
        <f t="shared" si="12"/>
        <v>14</v>
      </c>
      <c r="U19" s="187">
        <f t="shared" si="13"/>
        <v>11</v>
      </c>
      <c r="V19" s="187">
        <f t="shared" si="14"/>
        <v>1450.625</v>
      </c>
      <c r="W19" s="187">
        <f t="shared" si="1"/>
        <v>390</v>
      </c>
      <c r="X19" s="187">
        <f t="shared" si="2"/>
        <v>4550</v>
      </c>
      <c r="Y19" s="187">
        <f t="shared" si="3"/>
        <v>3885</v>
      </c>
      <c r="Z19" s="187">
        <f t="shared" si="4"/>
        <v>2605.625</v>
      </c>
      <c r="AA19" s="189">
        <f>P19*34/80</f>
        <v>173077</v>
      </c>
      <c r="AB19" s="189">
        <f t="shared" si="7"/>
        <v>423660</v>
      </c>
      <c r="AC19" s="186">
        <f t="shared" si="8"/>
        <v>185958.25</v>
      </c>
    </row>
    <row r="20" spans="1:29" ht="18.75" x14ac:dyDescent="0.3">
      <c r="A20" s="21">
        <v>18</v>
      </c>
      <c r="B20" s="183" t="s">
        <v>76</v>
      </c>
      <c r="C20" s="187">
        <v>1</v>
      </c>
      <c r="D20" s="187">
        <v>1</v>
      </c>
      <c r="E20" s="187"/>
      <c r="F20" s="187"/>
      <c r="G20" s="187"/>
      <c r="H20" s="189">
        <v>2</v>
      </c>
      <c r="I20" s="187">
        <f>I18+H20</f>
        <v>64</v>
      </c>
      <c r="J20" s="189">
        <v>80</v>
      </c>
      <c r="K20" s="187">
        <v>1990</v>
      </c>
      <c r="L20" s="187">
        <v>470</v>
      </c>
      <c r="M20" s="187">
        <v>4100</v>
      </c>
      <c r="N20" s="187">
        <v>4480</v>
      </c>
      <c r="O20" s="187">
        <v>3850</v>
      </c>
      <c r="P20" s="189">
        <v>53060</v>
      </c>
      <c r="Q20" s="187">
        <f t="shared" si="9"/>
        <v>12</v>
      </c>
      <c r="R20" s="187">
        <f t="shared" si="10"/>
        <v>14</v>
      </c>
      <c r="S20" s="187">
        <f t="shared" si="11"/>
        <v>13</v>
      </c>
      <c r="T20" s="187">
        <f t="shared" si="12"/>
        <v>14</v>
      </c>
      <c r="U20" s="187">
        <f t="shared" si="13"/>
        <v>11</v>
      </c>
      <c r="V20" s="187">
        <f t="shared" si="14"/>
        <v>1492.5</v>
      </c>
      <c r="W20" s="187">
        <f t="shared" si="1"/>
        <v>411.25</v>
      </c>
      <c r="X20" s="187">
        <f t="shared" si="2"/>
        <v>3331.25</v>
      </c>
      <c r="Y20" s="187">
        <f t="shared" si="3"/>
        <v>3920</v>
      </c>
      <c r="Z20" s="187">
        <f t="shared" si="4"/>
        <v>2646.875</v>
      </c>
      <c r="AA20" s="187">
        <f t="shared" si="6"/>
        <v>42448</v>
      </c>
      <c r="AB20" s="187">
        <f t="shared" si="7"/>
        <v>67950</v>
      </c>
      <c r="AC20" s="185">
        <f t="shared" si="8"/>
        <v>54249.875</v>
      </c>
    </row>
    <row r="21" spans="1:29" ht="18.75" x14ac:dyDescent="0.3">
      <c r="A21" s="21">
        <v>19</v>
      </c>
      <c r="B21" s="184" t="s">
        <v>542</v>
      </c>
      <c r="C21" s="187"/>
      <c r="D21" s="187"/>
      <c r="E21" s="187"/>
      <c r="F21" s="187"/>
      <c r="G21" s="187"/>
      <c r="H21" s="189"/>
      <c r="I21" s="187">
        <v>64</v>
      </c>
      <c r="J21" s="189">
        <v>80</v>
      </c>
      <c r="K21" s="187">
        <v>1630</v>
      </c>
      <c r="L21" s="187"/>
      <c r="M21" s="187">
        <v>3340</v>
      </c>
      <c r="N21" s="187">
        <v>4640</v>
      </c>
      <c r="O21" s="187">
        <v>2910</v>
      </c>
      <c r="P21" s="187">
        <v>35650</v>
      </c>
      <c r="Q21" s="187">
        <f t="shared" si="9"/>
        <v>12</v>
      </c>
      <c r="R21" s="187">
        <f t="shared" si="10"/>
        <v>14</v>
      </c>
      <c r="S21" s="187">
        <f t="shared" si="11"/>
        <v>13</v>
      </c>
      <c r="T21" s="187">
        <f t="shared" si="12"/>
        <v>14</v>
      </c>
      <c r="U21" s="187">
        <f t="shared" si="13"/>
        <v>11</v>
      </c>
      <c r="V21" s="187">
        <f t="shared" si="14"/>
        <v>1222.5</v>
      </c>
      <c r="W21" s="187">
        <f t="shared" si="1"/>
        <v>0</v>
      </c>
      <c r="X21" s="187">
        <f t="shared" si="2"/>
        <v>2713.75</v>
      </c>
      <c r="Y21" s="187">
        <f t="shared" si="3"/>
        <v>4060</v>
      </c>
      <c r="Z21" s="187">
        <f t="shared" si="4"/>
        <v>2000.625</v>
      </c>
      <c r="AA21" s="187">
        <f t="shared" si="6"/>
        <v>28520</v>
      </c>
      <c r="AB21" s="187">
        <f t="shared" si="7"/>
        <v>48170</v>
      </c>
      <c r="AC21" s="185">
        <f t="shared" si="8"/>
        <v>38516.875</v>
      </c>
    </row>
    <row r="22" spans="1:29" ht="18.75" x14ac:dyDescent="0.3">
      <c r="A22" s="21">
        <v>20</v>
      </c>
      <c r="B22" s="184" t="s">
        <v>543</v>
      </c>
      <c r="C22" s="187"/>
      <c r="D22" s="187"/>
      <c r="E22" s="187"/>
      <c r="F22" s="187"/>
      <c r="G22" s="187"/>
      <c r="H22" s="189"/>
      <c r="I22" s="187">
        <v>64</v>
      </c>
      <c r="J22" s="189">
        <v>80</v>
      </c>
      <c r="K22" s="187">
        <v>1420</v>
      </c>
      <c r="L22" s="187">
        <v>410</v>
      </c>
      <c r="M22" s="187">
        <v>2990</v>
      </c>
      <c r="N22" s="187">
        <v>4040</v>
      </c>
      <c r="O22" s="187">
        <v>2020</v>
      </c>
      <c r="P22" s="187">
        <v>41630</v>
      </c>
      <c r="Q22" s="187">
        <f t="shared" si="9"/>
        <v>12</v>
      </c>
      <c r="R22" s="187">
        <f t="shared" si="10"/>
        <v>14</v>
      </c>
      <c r="S22" s="187">
        <f t="shared" si="11"/>
        <v>13</v>
      </c>
      <c r="T22" s="187">
        <f t="shared" si="12"/>
        <v>14</v>
      </c>
      <c r="U22" s="187">
        <f t="shared" si="13"/>
        <v>11</v>
      </c>
      <c r="V22" s="187">
        <f t="shared" si="14"/>
        <v>1065</v>
      </c>
      <c r="W22" s="187">
        <f t="shared" si="1"/>
        <v>358.75</v>
      </c>
      <c r="X22" s="187">
        <f t="shared" si="2"/>
        <v>2429.375</v>
      </c>
      <c r="Y22" s="187">
        <f t="shared" si="3"/>
        <v>3535</v>
      </c>
      <c r="Z22" s="187">
        <f t="shared" si="4"/>
        <v>1388.75</v>
      </c>
      <c r="AA22" s="187">
        <f t="shared" si="6"/>
        <v>33304</v>
      </c>
      <c r="AB22" s="187">
        <f t="shared" si="7"/>
        <v>52510</v>
      </c>
      <c r="AC22" s="185">
        <f t="shared" si="8"/>
        <v>42080.875</v>
      </c>
    </row>
    <row r="23" spans="1:29" ht="18.75" x14ac:dyDescent="0.3">
      <c r="A23" s="21">
        <v>21</v>
      </c>
      <c r="B23" s="184" t="s">
        <v>544</v>
      </c>
      <c r="C23" s="187"/>
      <c r="D23" s="187"/>
      <c r="E23" s="187"/>
      <c r="F23" s="187"/>
      <c r="G23" s="187"/>
      <c r="H23" s="189"/>
      <c r="I23" s="187">
        <v>64</v>
      </c>
      <c r="J23" s="189">
        <v>80</v>
      </c>
      <c r="K23" s="187">
        <v>1450</v>
      </c>
      <c r="L23" s="187">
        <v>410</v>
      </c>
      <c r="M23" s="187">
        <v>2800</v>
      </c>
      <c r="N23" s="187">
        <v>2380</v>
      </c>
      <c r="O23" s="187">
        <v>2210</v>
      </c>
      <c r="P23" s="187">
        <v>37740</v>
      </c>
      <c r="Q23" s="187">
        <f t="shared" si="9"/>
        <v>12</v>
      </c>
      <c r="R23" s="187">
        <f t="shared" si="10"/>
        <v>14</v>
      </c>
      <c r="S23" s="187">
        <f t="shared" si="11"/>
        <v>13</v>
      </c>
      <c r="T23" s="187">
        <f t="shared" si="12"/>
        <v>14</v>
      </c>
      <c r="U23" s="187">
        <f t="shared" si="13"/>
        <v>11</v>
      </c>
      <c r="V23" s="187">
        <f t="shared" si="14"/>
        <v>1087.5</v>
      </c>
      <c r="W23" s="187">
        <f t="shared" si="1"/>
        <v>358.75</v>
      </c>
      <c r="X23" s="187">
        <f t="shared" si="2"/>
        <v>2275</v>
      </c>
      <c r="Y23" s="187">
        <f t="shared" si="3"/>
        <v>2082.5</v>
      </c>
      <c r="Z23" s="187">
        <f t="shared" si="4"/>
        <v>1519.375</v>
      </c>
      <c r="AA23" s="187">
        <f t="shared" si="6"/>
        <v>30192</v>
      </c>
      <c r="AB23" s="187">
        <f t="shared" si="7"/>
        <v>46990</v>
      </c>
      <c r="AC23" s="185">
        <f t="shared" si="8"/>
        <v>37515.125</v>
      </c>
    </row>
    <row r="24" spans="1:29" ht="18.75" x14ac:dyDescent="0.3">
      <c r="A24" s="21">
        <v>22</v>
      </c>
      <c r="B24" s="183" t="s">
        <v>149</v>
      </c>
      <c r="C24" s="187"/>
      <c r="D24" s="187">
        <v>1</v>
      </c>
      <c r="E24" s="187">
        <v>1</v>
      </c>
      <c r="F24" s="187"/>
      <c r="G24" s="187"/>
      <c r="H24" s="189">
        <v>2</v>
      </c>
      <c r="I24" s="187">
        <f>I20+H24</f>
        <v>66</v>
      </c>
      <c r="J24" s="189">
        <v>82.5</v>
      </c>
      <c r="K24" s="187">
        <v>1660</v>
      </c>
      <c r="L24" s="187">
        <v>450</v>
      </c>
      <c r="M24" s="187">
        <v>3470</v>
      </c>
      <c r="N24" s="187">
        <v>5340</v>
      </c>
      <c r="O24" s="187">
        <v>2530</v>
      </c>
      <c r="P24" s="187">
        <v>39450</v>
      </c>
      <c r="Q24" s="187">
        <f t="shared" si="9"/>
        <v>12</v>
      </c>
      <c r="R24" s="187">
        <f t="shared" si="10"/>
        <v>15</v>
      </c>
      <c r="S24" s="187">
        <f t="shared" si="11"/>
        <v>14</v>
      </c>
      <c r="T24" s="187">
        <f t="shared" si="12"/>
        <v>14</v>
      </c>
      <c r="U24" s="187">
        <f t="shared" si="13"/>
        <v>11</v>
      </c>
      <c r="V24" s="187">
        <f t="shared" si="14"/>
        <v>1245</v>
      </c>
      <c r="W24" s="187">
        <f t="shared" si="1"/>
        <v>421.875</v>
      </c>
      <c r="X24" s="187">
        <f t="shared" si="2"/>
        <v>3036.25</v>
      </c>
      <c r="Y24" s="187">
        <f t="shared" si="3"/>
        <v>4672.5</v>
      </c>
      <c r="Z24" s="187">
        <f t="shared" si="4"/>
        <v>1739.375</v>
      </c>
      <c r="AA24" s="187">
        <f t="shared" si="6"/>
        <v>32546.25</v>
      </c>
      <c r="AB24" s="187">
        <f t="shared" si="7"/>
        <v>52900</v>
      </c>
      <c r="AC24" s="185">
        <f t="shared" si="8"/>
        <v>43661.25</v>
      </c>
    </row>
    <row r="25" spans="1:29" ht="18.75" x14ac:dyDescent="0.3">
      <c r="A25" s="21">
        <v>23</v>
      </c>
      <c r="B25" s="184" t="s">
        <v>545</v>
      </c>
      <c r="C25" s="187"/>
      <c r="D25" s="187"/>
      <c r="E25" s="187"/>
      <c r="F25" s="187"/>
      <c r="G25" s="187"/>
      <c r="H25" s="189"/>
      <c r="I25" s="187">
        <v>66</v>
      </c>
      <c r="J25" s="189">
        <v>82.5</v>
      </c>
      <c r="K25" s="187">
        <v>2180</v>
      </c>
      <c r="L25" s="187">
        <v>520</v>
      </c>
      <c r="M25" s="187">
        <v>4720</v>
      </c>
      <c r="N25" s="187">
        <v>5980</v>
      </c>
      <c r="O25" s="187">
        <v>1750</v>
      </c>
      <c r="P25" s="187">
        <v>43750</v>
      </c>
      <c r="Q25" s="187">
        <f t="shared" si="9"/>
        <v>12</v>
      </c>
      <c r="R25" s="187">
        <f t="shared" si="10"/>
        <v>15</v>
      </c>
      <c r="S25" s="187">
        <f t="shared" si="11"/>
        <v>14</v>
      </c>
      <c r="T25" s="187">
        <f t="shared" si="12"/>
        <v>14</v>
      </c>
      <c r="U25" s="187">
        <f t="shared" si="13"/>
        <v>11</v>
      </c>
      <c r="V25" s="187">
        <f t="shared" si="14"/>
        <v>1635</v>
      </c>
      <c r="W25" s="187">
        <f t="shared" si="1"/>
        <v>487.5</v>
      </c>
      <c r="X25" s="187">
        <f t="shared" si="2"/>
        <v>4130</v>
      </c>
      <c r="Y25" s="187">
        <f t="shared" si="3"/>
        <v>5232.5</v>
      </c>
      <c r="Z25" s="187">
        <f t="shared" si="4"/>
        <v>1203.125</v>
      </c>
      <c r="AA25" s="187">
        <f t="shared" si="6"/>
        <v>36093.75</v>
      </c>
      <c r="AB25" s="187">
        <f t="shared" si="7"/>
        <v>58900</v>
      </c>
      <c r="AC25" s="185">
        <f t="shared" si="8"/>
        <v>48781.875</v>
      </c>
    </row>
    <row r="26" spans="1:29" ht="18.75" x14ac:dyDescent="0.3">
      <c r="A26" s="21">
        <v>24</v>
      </c>
      <c r="B26" s="184" t="s">
        <v>546</v>
      </c>
      <c r="C26" s="187"/>
      <c r="D26" s="187"/>
      <c r="E26" s="187"/>
      <c r="F26" s="187"/>
      <c r="G26" s="187"/>
      <c r="H26" s="189"/>
      <c r="I26" s="187"/>
      <c r="J26" s="189">
        <v>82.5</v>
      </c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  <c r="AA26" s="190"/>
      <c r="AB26" s="187">
        <f t="shared" si="7"/>
        <v>0</v>
      </c>
      <c r="AC26" s="185">
        <f t="shared" si="8"/>
        <v>0</v>
      </c>
    </row>
    <row r="27" spans="1:29" s="152" customFormat="1" ht="18.75" x14ac:dyDescent="0.3">
      <c r="A27" s="159"/>
      <c r="B27" s="159" t="s">
        <v>318</v>
      </c>
      <c r="C27" s="86">
        <v>16</v>
      </c>
      <c r="D27" s="86">
        <v>16</v>
      </c>
      <c r="E27" s="86">
        <v>16</v>
      </c>
      <c r="F27" s="86">
        <v>16</v>
      </c>
      <c r="G27" s="86">
        <v>16</v>
      </c>
      <c r="H27" s="86">
        <v>80</v>
      </c>
      <c r="I27" s="191"/>
      <c r="J27" s="191">
        <f t="shared" ref="J27" si="15">I27/80*100</f>
        <v>0</v>
      </c>
      <c r="K27" s="86">
        <f t="shared" ref="K27:P27" si="16">SUM(K3:K26)</f>
        <v>34170</v>
      </c>
      <c r="L27" s="86">
        <f t="shared" si="16"/>
        <v>14670</v>
      </c>
      <c r="M27" s="86">
        <f t="shared" si="16"/>
        <v>64840</v>
      </c>
      <c r="N27" s="86">
        <f t="shared" si="16"/>
        <v>58160</v>
      </c>
      <c r="O27" s="86">
        <f t="shared" si="16"/>
        <v>57520</v>
      </c>
      <c r="P27" s="86">
        <f t="shared" si="16"/>
        <v>847130</v>
      </c>
      <c r="Q27" s="86">
        <v>12</v>
      </c>
      <c r="R27" s="86">
        <v>15</v>
      </c>
      <c r="S27" s="86">
        <v>14</v>
      </c>
      <c r="T27" s="86">
        <v>14</v>
      </c>
      <c r="U27" s="86">
        <v>11</v>
      </c>
      <c r="V27" s="86">
        <f>SUM(V3:V25)</f>
        <v>20204.375</v>
      </c>
      <c r="W27" s="86">
        <f t="shared" ref="W27:AA27" si="17">SUM(W3:W25)</f>
        <v>7479.375</v>
      </c>
      <c r="X27" s="86">
        <f t="shared" si="17"/>
        <v>45215.625</v>
      </c>
      <c r="Y27" s="86">
        <f t="shared" si="17"/>
        <v>42706.875</v>
      </c>
      <c r="Z27" s="86">
        <f t="shared" si="17"/>
        <v>26894.375</v>
      </c>
      <c r="AA27" s="86">
        <f t="shared" si="17"/>
        <v>437519.125</v>
      </c>
      <c r="AB27" s="192"/>
      <c r="AC27" s="192"/>
    </row>
    <row r="28" spans="1:29" s="81" customFormat="1" ht="18.75" x14ac:dyDescent="0.3">
      <c r="A28" s="148"/>
      <c r="B28" s="148"/>
      <c r="C28" s="193"/>
      <c r="D28" s="193"/>
      <c r="E28" s="193"/>
      <c r="F28" s="193"/>
      <c r="G28" s="193"/>
      <c r="H28" s="193"/>
      <c r="I28" s="194"/>
      <c r="J28" s="195" t="s">
        <v>564</v>
      </c>
      <c r="K28" s="196">
        <f>SUM(K27:P27)</f>
        <v>1076490</v>
      </c>
      <c r="L28" s="196"/>
      <c r="M28" s="196"/>
      <c r="N28" s="196"/>
      <c r="O28" s="196"/>
      <c r="P28" s="196"/>
      <c r="Q28" s="193"/>
      <c r="R28" s="193"/>
      <c r="S28" s="193"/>
      <c r="T28" s="193"/>
      <c r="U28" s="87" t="s">
        <v>564</v>
      </c>
      <c r="V28" s="196">
        <f>SUM(V27:AA27)</f>
        <v>580019.75</v>
      </c>
      <c r="W28" s="196"/>
      <c r="X28" s="196"/>
      <c r="Y28" s="196"/>
      <c r="Z28" s="196"/>
      <c r="AA28" s="196"/>
      <c r="AB28" s="197">
        <f>SUM(AB3:AB27)</f>
        <v>1076490</v>
      </c>
      <c r="AC28" s="198">
        <f>SUM(AC3:AC26)</f>
        <v>580019.75</v>
      </c>
    </row>
    <row r="30" spans="1:29" ht="15.75" x14ac:dyDescent="0.25">
      <c r="B30" s="156" t="s">
        <v>551</v>
      </c>
      <c r="C30" s="154"/>
      <c r="D30" s="154"/>
      <c r="E30" s="154"/>
      <c r="F30" s="154"/>
      <c r="G30" s="154"/>
      <c r="H30" s="154"/>
      <c r="I30" s="154"/>
      <c r="J30" s="154"/>
      <c r="K30" s="154">
        <f>AVERAGE(K10:K25)</f>
        <v>2135.625</v>
      </c>
      <c r="L30" s="154">
        <f t="shared" ref="L30:O30" si="18">AVERAGE(L10:L25)</f>
        <v>978</v>
      </c>
      <c r="M30" s="154">
        <f t="shared" si="18"/>
        <v>4052.5</v>
      </c>
      <c r="N30" s="154">
        <f t="shared" si="18"/>
        <v>3635</v>
      </c>
      <c r="O30" s="154">
        <f t="shared" si="18"/>
        <v>3595</v>
      </c>
      <c r="P30" s="162">
        <f>AVERAGE(P4:P25)</f>
        <v>60509.285714285717</v>
      </c>
      <c r="Q30" s="149"/>
      <c r="R30" s="158" t="s">
        <v>611</v>
      </c>
      <c r="T30" s="74"/>
      <c r="U30" s="150"/>
    </row>
    <row r="31" spans="1:29" ht="15.75" x14ac:dyDescent="0.25">
      <c r="B31" s="156" t="s">
        <v>553</v>
      </c>
      <c r="C31" s="154"/>
      <c r="D31" s="154"/>
      <c r="E31" s="154"/>
      <c r="F31" s="154"/>
      <c r="G31" s="154"/>
      <c r="H31" s="154"/>
      <c r="I31" s="154"/>
      <c r="J31" s="154"/>
      <c r="K31" s="154">
        <f>MAX(K10:K25)</f>
        <v>7710</v>
      </c>
      <c r="L31" s="154">
        <f t="shared" ref="L31:O31" si="19">MAX(L10:L25)</f>
        <v>8440</v>
      </c>
      <c r="M31" s="154">
        <f t="shared" si="19"/>
        <v>10560</v>
      </c>
      <c r="N31" s="154">
        <f t="shared" si="19"/>
        <v>7610</v>
      </c>
      <c r="O31" s="154">
        <f t="shared" si="19"/>
        <v>16290</v>
      </c>
      <c r="P31" s="162">
        <f>MAX(P4:P25)</f>
        <v>407240</v>
      </c>
      <c r="Q31" s="149"/>
      <c r="R31" s="158" t="s">
        <v>612</v>
      </c>
      <c r="T31" s="74"/>
      <c r="U31" s="150"/>
    </row>
    <row r="32" spans="1:29" ht="36" customHeight="1" x14ac:dyDescent="0.25">
      <c r="B32" s="156" t="s">
        <v>552</v>
      </c>
      <c r="C32" s="154"/>
      <c r="D32" s="154"/>
      <c r="E32" s="154"/>
      <c r="F32" s="154"/>
      <c r="G32" s="154"/>
      <c r="H32" s="154"/>
      <c r="I32" s="154"/>
      <c r="J32" s="154"/>
      <c r="K32" s="154">
        <f>MIN(K10:K25)</f>
        <v>970</v>
      </c>
      <c r="L32" s="154">
        <f t="shared" ref="L32:O32" si="20">MIN(L10:L25)</f>
        <v>160</v>
      </c>
      <c r="M32" s="154">
        <f t="shared" si="20"/>
        <v>1890</v>
      </c>
      <c r="N32" s="154">
        <f t="shared" si="20"/>
        <v>1070</v>
      </c>
      <c r="O32" s="154">
        <f t="shared" si="20"/>
        <v>920</v>
      </c>
      <c r="P32" s="162">
        <f>MIN(P4:P25)</f>
        <v>15200</v>
      </c>
      <c r="Q32" s="149"/>
      <c r="R32" s="178" t="s">
        <v>621</v>
      </c>
      <c r="S32" s="178"/>
      <c r="T32" s="178"/>
      <c r="U32" s="178"/>
      <c r="V32" s="178"/>
      <c r="W32" s="178"/>
      <c r="X32" s="178"/>
      <c r="Y32" s="178"/>
      <c r="Z32" s="178"/>
      <c r="AA32" s="178"/>
      <c r="AB32" s="178"/>
      <c r="AC32" s="178"/>
    </row>
  </sheetData>
  <mergeCells count="7">
    <mergeCell ref="R32:AC32"/>
    <mergeCell ref="C1:G1"/>
    <mergeCell ref="K1:P1"/>
    <mergeCell ref="Q1:U1"/>
    <mergeCell ref="V1:AA1"/>
    <mergeCell ref="K28:P28"/>
    <mergeCell ref="V28:AA28"/>
  </mergeCells>
  <pageMargins left="0.25" right="0.25" top="0.75" bottom="0.75" header="0.3" footer="0.3"/>
  <pageSetup paperSize="9" scale="4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3"/>
  <sheetViews>
    <sheetView topLeftCell="A26" workbookViewId="0">
      <selection sqref="A1:AA43"/>
    </sheetView>
  </sheetViews>
  <sheetFormatPr defaultRowHeight="15" x14ac:dyDescent="0.25"/>
  <cols>
    <col min="1" max="1" width="3" bestFit="1" customWidth="1"/>
    <col min="2" max="2" width="13.7109375" bestFit="1" customWidth="1"/>
    <col min="3" max="6" width="3.28515625" bestFit="1" customWidth="1"/>
    <col min="7" max="7" width="7.42578125" customWidth="1"/>
    <col min="8" max="8" width="9.85546875" bestFit="1" customWidth="1"/>
    <col min="9" max="9" width="7" customWidth="1"/>
    <col min="10" max="10" width="10.28515625" customWidth="1"/>
    <col min="11" max="11" width="11.140625" bestFit="1" customWidth="1"/>
    <col min="12" max="15" width="10.42578125" bestFit="1" customWidth="1"/>
    <col min="16" max="16" width="18" style="70" bestFit="1" customWidth="1"/>
    <col min="17" max="17" width="8.140625" customWidth="1"/>
    <col min="18" max="18" width="7.42578125" customWidth="1"/>
    <col min="19" max="19" width="6.28515625" customWidth="1"/>
    <col min="20" max="20" width="7.85546875" customWidth="1"/>
    <col min="21" max="21" width="10.5703125" customWidth="1"/>
    <col min="22" max="22" width="12.7109375" style="70" customWidth="1"/>
    <col min="23" max="23" width="11.140625" customWidth="1"/>
    <col min="24" max="25" width="12.140625" customWidth="1"/>
    <col min="26" max="26" width="19.28515625" customWidth="1"/>
    <col min="27" max="27" width="19" bestFit="1" customWidth="1"/>
  </cols>
  <sheetData>
    <row r="1" spans="1:30" x14ac:dyDescent="0.25">
      <c r="C1" s="179" t="s">
        <v>538</v>
      </c>
      <c r="D1" s="179"/>
      <c r="E1" s="179"/>
      <c r="F1" s="179"/>
      <c r="G1" s="179"/>
      <c r="K1" s="180" t="s">
        <v>549</v>
      </c>
      <c r="L1" s="180"/>
      <c r="M1" s="180"/>
      <c r="N1" s="180"/>
      <c r="O1" s="180"/>
      <c r="P1" s="180"/>
      <c r="Q1" s="179" t="s">
        <v>555</v>
      </c>
      <c r="R1" s="179"/>
      <c r="S1" s="179"/>
      <c r="T1" s="179"/>
      <c r="U1" s="179"/>
      <c r="V1" s="167" t="s">
        <v>556</v>
      </c>
      <c r="W1" s="167"/>
      <c r="X1" s="167"/>
      <c r="Y1" s="167"/>
      <c r="Z1" s="167"/>
      <c r="AA1" s="167"/>
    </row>
    <row r="2" spans="1:30" ht="60" x14ac:dyDescent="0.25">
      <c r="A2" s="59" t="s">
        <v>315</v>
      </c>
      <c r="B2" s="59" t="s">
        <v>12</v>
      </c>
      <c r="C2" s="60" t="s">
        <v>18</v>
      </c>
      <c r="D2" s="60" t="s">
        <v>101</v>
      </c>
      <c r="E2" s="60" t="s">
        <v>165</v>
      </c>
      <c r="F2" s="60" t="s">
        <v>210</v>
      </c>
      <c r="G2" s="60" t="s">
        <v>263</v>
      </c>
      <c r="H2" s="102" t="s">
        <v>554</v>
      </c>
      <c r="I2" s="52" t="s">
        <v>536</v>
      </c>
      <c r="J2" s="65" t="s">
        <v>317</v>
      </c>
      <c r="K2" s="60" t="s">
        <v>18</v>
      </c>
      <c r="L2" s="60" t="s">
        <v>101</v>
      </c>
      <c r="M2" s="60" t="s">
        <v>165</v>
      </c>
      <c r="N2" s="60" t="s">
        <v>210</v>
      </c>
      <c r="O2" s="60" t="s">
        <v>263</v>
      </c>
      <c r="P2" s="75" t="s">
        <v>550</v>
      </c>
      <c r="Q2" s="60" t="s">
        <v>18</v>
      </c>
      <c r="R2" s="60" t="s">
        <v>101</v>
      </c>
      <c r="S2" s="60" t="s">
        <v>165</v>
      </c>
      <c r="T2" s="60" t="s">
        <v>210</v>
      </c>
      <c r="U2" s="60" t="s">
        <v>263</v>
      </c>
      <c r="V2" s="60" t="s">
        <v>18</v>
      </c>
      <c r="W2" s="60" t="s">
        <v>101</v>
      </c>
      <c r="X2" s="60" t="s">
        <v>165</v>
      </c>
      <c r="Y2" s="60" t="s">
        <v>210</v>
      </c>
      <c r="Z2" s="60" t="s">
        <v>263</v>
      </c>
      <c r="AA2" s="75" t="s">
        <v>464</v>
      </c>
      <c r="AB2" s="71" t="s">
        <v>564</v>
      </c>
    </row>
    <row r="3" spans="1:30" hidden="1" x14ac:dyDescent="0.25">
      <c r="A3" s="21">
        <v>1</v>
      </c>
      <c r="B3" s="22" t="s">
        <v>22</v>
      </c>
      <c r="C3" s="23">
        <v>2</v>
      </c>
      <c r="D3" s="23"/>
      <c r="E3" s="23">
        <v>1</v>
      </c>
      <c r="F3" s="23"/>
      <c r="G3" s="23"/>
      <c r="H3" s="101">
        <v>3</v>
      </c>
      <c r="I3" s="23">
        <f>H3</f>
        <v>3</v>
      </c>
      <c r="J3" s="55">
        <v>3.75</v>
      </c>
      <c r="K3" s="23"/>
      <c r="L3" s="23"/>
      <c r="M3" s="23"/>
      <c r="N3" s="23"/>
      <c r="O3" s="23"/>
      <c r="P3" s="23"/>
      <c r="Q3" s="23">
        <f>C3</f>
        <v>2</v>
      </c>
      <c r="R3" s="23">
        <f>D3</f>
        <v>0</v>
      </c>
      <c r="S3" s="23">
        <f>E3</f>
        <v>1</v>
      </c>
      <c r="T3" s="23">
        <f>F3</f>
        <v>0</v>
      </c>
      <c r="U3" s="23">
        <f>G3</f>
        <v>0</v>
      </c>
      <c r="V3" s="23">
        <f t="shared" ref="V3:Z20" si="0">Q3*K3/16</f>
        <v>0</v>
      </c>
      <c r="W3" s="23">
        <f t="shared" si="0"/>
        <v>0</v>
      </c>
      <c r="X3" s="23">
        <f t="shared" si="0"/>
        <v>0</v>
      </c>
      <c r="Y3" s="23">
        <f t="shared" si="0"/>
        <v>0</v>
      </c>
      <c r="Z3" s="23">
        <f t="shared" si="0"/>
        <v>0</v>
      </c>
      <c r="AA3" s="76">
        <f>P3*I3/80</f>
        <v>0</v>
      </c>
      <c r="AB3" s="72">
        <f>SUM(K3:P3)</f>
        <v>0</v>
      </c>
    </row>
    <row r="4" spans="1:30" hidden="1" x14ac:dyDescent="0.25">
      <c r="A4" s="21">
        <v>2</v>
      </c>
      <c r="B4" s="22" t="s">
        <v>173</v>
      </c>
      <c r="C4" s="23"/>
      <c r="D4" s="23"/>
      <c r="E4" s="23">
        <v>1</v>
      </c>
      <c r="F4" s="23"/>
      <c r="G4" s="23"/>
      <c r="H4" s="101">
        <v>1</v>
      </c>
      <c r="I4" s="23">
        <f t="shared" ref="I4:I20" si="1">I3+H4</f>
        <v>4</v>
      </c>
      <c r="J4" s="55">
        <v>5</v>
      </c>
      <c r="K4" s="23"/>
      <c r="L4" s="23"/>
      <c r="M4" s="23"/>
      <c r="N4" s="23"/>
      <c r="O4" s="23"/>
      <c r="P4" s="23">
        <v>33020</v>
      </c>
      <c r="Q4" s="23">
        <f>Q3+C4</f>
        <v>2</v>
      </c>
      <c r="R4" s="23">
        <f>R3+D4</f>
        <v>0</v>
      </c>
      <c r="S4" s="23">
        <f>S3+E4</f>
        <v>2</v>
      </c>
      <c r="T4" s="23">
        <f>T3+F4</f>
        <v>0</v>
      </c>
      <c r="U4" s="23">
        <f>U3+G4</f>
        <v>0</v>
      </c>
      <c r="V4" s="23">
        <f t="shared" si="0"/>
        <v>0</v>
      </c>
      <c r="W4" s="23">
        <f t="shared" si="0"/>
        <v>0</v>
      </c>
      <c r="X4" s="23">
        <f t="shared" si="0"/>
        <v>0</v>
      </c>
      <c r="Y4" s="23">
        <f t="shared" si="0"/>
        <v>0</v>
      </c>
      <c r="Z4" s="23">
        <f t="shared" si="0"/>
        <v>0</v>
      </c>
      <c r="AA4" s="76">
        <f t="shared" ref="AA4:AA27" si="2">P4*I4/80</f>
        <v>1651</v>
      </c>
      <c r="AB4" s="72">
        <f t="shared" ref="AB4:AB28" si="3">SUM(K4:P4)</f>
        <v>33020</v>
      </c>
      <c r="AD4">
        <f>33020*4/80</f>
        <v>1651</v>
      </c>
    </row>
    <row r="5" spans="1:30" hidden="1" x14ac:dyDescent="0.25">
      <c r="A5" s="21">
        <v>3</v>
      </c>
      <c r="B5" s="22" t="s">
        <v>64</v>
      </c>
      <c r="C5" s="23">
        <v>2</v>
      </c>
      <c r="D5" s="23">
        <v>3</v>
      </c>
      <c r="E5" s="23"/>
      <c r="F5" s="23"/>
      <c r="G5" s="23"/>
      <c r="H5" s="101">
        <v>5</v>
      </c>
      <c r="I5" s="23">
        <f t="shared" si="1"/>
        <v>9</v>
      </c>
      <c r="J5" s="55">
        <v>11.25</v>
      </c>
      <c r="K5" s="23"/>
      <c r="L5" s="23"/>
      <c r="M5" s="23"/>
      <c r="N5" s="23"/>
      <c r="O5" s="23"/>
      <c r="P5" s="23">
        <v>33950</v>
      </c>
      <c r="Q5" s="23">
        <f t="shared" ref="Q5:U22" si="4">Q4+C5</f>
        <v>4</v>
      </c>
      <c r="R5" s="23">
        <f t="shared" si="4"/>
        <v>3</v>
      </c>
      <c r="S5" s="23">
        <f t="shared" si="4"/>
        <v>2</v>
      </c>
      <c r="T5" s="23">
        <f t="shared" si="4"/>
        <v>0</v>
      </c>
      <c r="U5" s="23">
        <f t="shared" si="4"/>
        <v>0</v>
      </c>
      <c r="V5" s="23">
        <f t="shared" si="0"/>
        <v>0</v>
      </c>
      <c r="W5" s="23">
        <f t="shared" si="0"/>
        <v>0</v>
      </c>
      <c r="X5" s="23">
        <f t="shared" si="0"/>
        <v>0</v>
      </c>
      <c r="Y5" s="23">
        <f t="shared" si="0"/>
        <v>0</v>
      </c>
      <c r="Z5" s="23">
        <f t="shared" si="0"/>
        <v>0</v>
      </c>
      <c r="AA5" s="76">
        <f t="shared" si="2"/>
        <v>3819.375</v>
      </c>
      <c r="AB5" s="72">
        <f t="shared" si="3"/>
        <v>33950</v>
      </c>
    </row>
    <row r="6" spans="1:30" hidden="1" x14ac:dyDescent="0.25">
      <c r="A6" s="21">
        <v>4</v>
      </c>
      <c r="B6" s="22" t="s">
        <v>47</v>
      </c>
      <c r="C6" s="23">
        <v>2</v>
      </c>
      <c r="D6" s="23">
        <v>1</v>
      </c>
      <c r="E6" s="23"/>
      <c r="F6" s="23">
        <v>4</v>
      </c>
      <c r="G6" s="23">
        <v>1</v>
      </c>
      <c r="H6" s="101">
        <v>8</v>
      </c>
      <c r="I6" s="23">
        <f t="shared" si="1"/>
        <v>17</v>
      </c>
      <c r="J6" s="55">
        <v>21.25</v>
      </c>
      <c r="K6" s="23"/>
      <c r="L6" s="23"/>
      <c r="M6" s="23"/>
      <c r="N6" s="23"/>
      <c r="O6" s="23"/>
      <c r="P6" s="23">
        <v>23800</v>
      </c>
      <c r="Q6" s="23">
        <f t="shared" si="4"/>
        <v>6</v>
      </c>
      <c r="R6" s="23">
        <f t="shared" si="4"/>
        <v>4</v>
      </c>
      <c r="S6" s="23">
        <f t="shared" si="4"/>
        <v>2</v>
      </c>
      <c r="T6" s="23">
        <f t="shared" si="4"/>
        <v>4</v>
      </c>
      <c r="U6" s="23">
        <f t="shared" si="4"/>
        <v>1</v>
      </c>
      <c r="V6" s="23">
        <f t="shared" si="0"/>
        <v>0</v>
      </c>
      <c r="W6" s="23">
        <f t="shared" si="0"/>
        <v>0</v>
      </c>
      <c r="X6" s="23">
        <f t="shared" si="0"/>
        <v>0</v>
      </c>
      <c r="Y6" s="23">
        <f t="shared" si="0"/>
        <v>0</v>
      </c>
      <c r="Z6" s="23">
        <f t="shared" si="0"/>
        <v>0</v>
      </c>
      <c r="AA6" s="76">
        <f t="shared" si="2"/>
        <v>5057.5</v>
      </c>
      <c r="AB6" s="72">
        <f t="shared" si="3"/>
        <v>23800</v>
      </c>
    </row>
    <row r="7" spans="1:30" hidden="1" x14ac:dyDescent="0.25">
      <c r="A7" s="21">
        <v>5</v>
      </c>
      <c r="B7" s="22" t="s">
        <v>110</v>
      </c>
      <c r="C7" s="23"/>
      <c r="D7" s="23">
        <v>1</v>
      </c>
      <c r="E7" s="23">
        <v>3</v>
      </c>
      <c r="F7" s="23"/>
      <c r="G7" s="23">
        <v>1</v>
      </c>
      <c r="H7" s="101">
        <v>5</v>
      </c>
      <c r="I7" s="23">
        <f t="shared" si="1"/>
        <v>22</v>
      </c>
      <c r="J7" s="55">
        <v>27.500000000000004</v>
      </c>
      <c r="K7" s="23"/>
      <c r="L7" s="23"/>
      <c r="M7" s="23"/>
      <c r="N7" s="23"/>
      <c r="O7" s="23"/>
      <c r="P7" s="23">
        <v>21850</v>
      </c>
      <c r="Q7" s="23">
        <f t="shared" si="4"/>
        <v>6</v>
      </c>
      <c r="R7" s="23">
        <f t="shared" si="4"/>
        <v>5</v>
      </c>
      <c r="S7" s="23">
        <f t="shared" si="4"/>
        <v>5</v>
      </c>
      <c r="T7" s="23">
        <f t="shared" si="4"/>
        <v>4</v>
      </c>
      <c r="U7" s="23">
        <f t="shared" si="4"/>
        <v>2</v>
      </c>
      <c r="V7" s="23">
        <f t="shared" si="0"/>
        <v>0</v>
      </c>
      <c r="W7" s="23">
        <f t="shared" si="0"/>
        <v>0</v>
      </c>
      <c r="X7" s="23">
        <f t="shared" si="0"/>
        <v>0</v>
      </c>
      <c r="Y7" s="23">
        <f t="shared" si="0"/>
        <v>0</v>
      </c>
      <c r="Z7" s="23">
        <f t="shared" si="0"/>
        <v>0</v>
      </c>
      <c r="AA7" s="76">
        <f t="shared" si="2"/>
        <v>6008.75</v>
      </c>
      <c r="AB7" s="72">
        <f t="shared" si="3"/>
        <v>21850</v>
      </c>
    </row>
    <row r="8" spans="1:30" hidden="1" x14ac:dyDescent="0.25">
      <c r="A8" s="21">
        <v>6</v>
      </c>
      <c r="B8" s="22" t="s">
        <v>116</v>
      </c>
      <c r="C8" s="23"/>
      <c r="D8" s="23">
        <v>1</v>
      </c>
      <c r="E8" s="23">
        <v>2</v>
      </c>
      <c r="F8" s="23">
        <v>2</v>
      </c>
      <c r="G8" s="23">
        <v>1</v>
      </c>
      <c r="H8" s="101">
        <v>6</v>
      </c>
      <c r="I8" s="23">
        <f t="shared" si="1"/>
        <v>28</v>
      </c>
      <c r="J8" s="55">
        <v>35</v>
      </c>
      <c r="K8" s="23"/>
      <c r="L8" s="23"/>
      <c r="M8" s="23"/>
      <c r="N8" s="23"/>
      <c r="O8" s="23"/>
      <c r="P8" s="23">
        <v>21640</v>
      </c>
      <c r="Q8" s="23">
        <f t="shared" si="4"/>
        <v>6</v>
      </c>
      <c r="R8" s="23">
        <f t="shared" si="4"/>
        <v>6</v>
      </c>
      <c r="S8" s="23">
        <f t="shared" si="4"/>
        <v>7</v>
      </c>
      <c r="T8" s="23">
        <f t="shared" si="4"/>
        <v>6</v>
      </c>
      <c r="U8" s="23">
        <f t="shared" si="4"/>
        <v>3</v>
      </c>
      <c r="V8" s="23">
        <f t="shared" si="0"/>
        <v>0</v>
      </c>
      <c r="W8" s="23">
        <f t="shared" si="0"/>
        <v>0</v>
      </c>
      <c r="X8" s="23">
        <f t="shared" si="0"/>
        <v>0</v>
      </c>
      <c r="Y8" s="23">
        <f t="shared" si="0"/>
        <v>0</v>
      </c>
      <c r="Z8" s="23">
        <f t="shared" si="0"/>
        <v>0</v>
      </c>
      <c r="AA8" s="76">
        <f t="shared" si="2"/>
        <v>7574</v>
      </c>
      <c r="AB8" s="72">
        <f t="shared" si="3"/>
        <v>21640</v>
      </c>
    </row>
    <row r="9" spans="1:30" hidden="1" x14ac:dyDescent="0.25">
      <c r="A9" s="21">
        <v>7</v>
      </c>
      <c r="B9" s="22" t="s">
        <v>39</v>
      </c>
      <c r="C9" s="23">
        <v>1</v>
      </c>
      <c r="D9" s="23"/>
      <c r="E9" s="23">
        <v>1</v>
      </c>
      <c r="F9" s="23">
        <v>1</v>
      </c>
      <c r="G9" s="23"/>
      <c r="H9" s="101">
        <v>3</v>
      </c>
      <c r="I9" s="23">
        <f t="shared" si="1"/>
        <v>31</v>
      </c>
      <c r="J9" s="55">
        <v>38.75</v>
      </c>
      <c r="K9" s="23"/>
      <c r="L9" s="23"/>
      <c r="M9" s="23"/>
      <c r="N9" s="23"/>
      <c r="O9" s="23"/>
      <c r="P9" s="23"/>
      <c r="Q9" s="23">
        <f t="shared" si="4"/>
        <v>7</v>
      </c>
      <c r="R9" s="23">
        <f t="shared" si="4"/>
        <v>6</v>
      </c>
      <c r="S9" s="23">
        <f t="shared" si="4"/>
        <v>8</v>
      </c>
      <c r="T9" s="23">
        <f t="shared" si="4"/>
        <v>7</v>
      </c>
      <c r="U9" s="23">
        <f t="shared" si="4"/>
        <v>3</v>
      </c>
      <c r="V9" s="23">
        <f t="shared" si="0"/>
        <v>0</v>
      </c>
      <c r="W9" s="23">
        <f t="shared" si="0"/>
        <v>0</v>
      </c>
      <c r="X9" s="23">
        <f t="shared" si="0"/>
        <v>0</v>
      </c>
      <c r="Y9" s="23">
        <f t="shared" si="0"/>
        <v>0</v>
      </c>
      <c r="Z9" s="23">
        <f t="shared" si="0"/>
        <v>0</v>
      </c>
      <c r="AA9" s="76">
        <f t="shared" si="2"/>
        <v>0</v>
      </c>
      <c r="AB9" s="72">
        <f t="shared" si="3"/>
        <v>0</v>
      </c>
    </row>
    <row r="10" spans="1:30" hidden="1" x14ac:dyDescent="0.25">
      <c r="A10" s="21">
        <v>8</v>
      </c>
      <c r="B10" s="22" t="s">
        <v>269</v>
      </c>
      <c r="C10" s="23"/>
      <c r="D10" s="23"/>
      <c r="E10" s="23"/>
      <c r="F10" s="23"/>
      <c r="G10" s="23">
        <v>1</v>
      </c>
      <c r="H10" s="101">
        <v>1</v>
      </c>
      <c r="I10" s="23">
        <f t="shared" si="1"/>
        <v>32</v>
      </c>
      <c r="J10" s="55">
        <v>40</v>
      </c>
      <c r="K10" s="94">
        <v>7710</v>
      </c>
      <c r="L10" s="94">
        <v>8440</v>
      </c>
      <c r="M10" s="94">
        <v>10560</v>
      </c>
      <c r="N10" s="94">
        <v>7610</v>
      </c>
      <c r="O10" s="94">
        <v>16290</v>
      </c>
      <c r="P10" s="101"/>
      <c r="Q10" s="23">
        <f t="shared" si="4"/>
        <v>7</v>
      </c>
      <c r="R10" s="23">
        <f t="shared" si="4"/>
        <v>6</v>
      </c>
      <c r="S10" s="23">
        <f t="shared" si="4"/>
        <v>8</v>
      </c>
      <c r="T10" s="23">
        <f t="shared" si="4"/>
        <v>7</v>
      </c>
      <c r="U10" s="23">
        <f t="shared" si="4"/>
        <v>4</v>
      </c>
      <c r="V10" s="23">
        <f>Q10*K10/16</f>
        <v>3373.125</v>
      </c>
      <c r="W10" s="23">
        <f t="shared" si="0"/>
        <v>3165</v>
      </c>
      <c r="X10" s="23">
        <f t="shared" si="0"/>
        <v>5280</v>
      </c>
      <c r="Y10" s="23">
        <f t="shared" si="0"/>
        <v>3329.375</v>
      </c>
      <c r="Z10" s="23">
        <f t="shared" si="0"/>
        <v>4072.5</v>
      </c>
      <c r="AA10" s="76">
        <f t="shared" si="2"/>
        <v>0</v>
      </c>
      <c r="AB10" s="72">
        <f t="shared" si="3"/>
        <v>50610</v>
      </c>
    </row>
    <row r="11" spans="1:30" hidden="1" x14ac:dyDescent="0.25">
      <c r="A11" s="21">
        <v>9</v>
      </c>
      <c r="B11" s="66" t="s">
        <v>539</v>
      </c>
      <c r="C11" s="23"/>
      <c r="D11" s="23"/>
      <c r="E11" s="23"/>
      <c r="F11" s="23"/>
      <c r="G11" s="23"/>
      <c r="H11" s="101"/>
      <c r="I11" s="23"/>
      <c r="J11" s="55">
        <v>40</v>
      </c>
      <c r="K11" s="23">
        <v>3170</v>
      </c>
      <c r="L11" s="23">
        <v>990</v>
      </c>
      <c r="M11" s="23">
        <v>5910</v>
      </c>
      <c r="N11" s="23">
        <v>5670</v>
      </c>
      <c r="O11" s="23">
        <v>6560</v>
      </c>
      <c r="P11" s="23"/>
      <c r="Q11" s="23">
        <f t="shared" si="4"/>
        <v>7</v>
      </c>
      <c r="R11" s="23">
        <f t="shared" si="4"/>
        <v>6</v>
      </c>
      <c r="S11" s="23">
        <f t="shared" si="4"/>
        <v>8</v>
      </c>
      <c r="T11" s="23">
        <f t="shared" si="4"/>
        <v>7</v>
      </c>
      <c r="U11" s="23">
        <f t="shared" si="4"/>
        <v>4</v>
      </c>
      <c r="V11" s="23">
        <f t="shared" ref="V11:Z27" si="5">Q11*K11/16</f>
        <v>1386.875</v>
      </c>
      <c r="W11" s="23">
        <f t="shared" si="0"/>
        <v>371.25</v>
      </c>
      <c r="X11" s="23">
        <f t="shared" si="0"/>
        <v>2955</v>
      </c>
      <c r="Y11" s="23">
        <f t="shared" si="0"/>
        <v>2480.625</v>
      </c>
      <c r="Z11" s="23">
        <f t="shared" si="0"/>
        <v>1640</v>
      </c>
      <c r="AA11" s="76">
        <f t="shared" si="2"/>
        <v>0</v>
      </c>
      <c r="AB11" s="72">
        <f t="shared" si="3"/>
        <v>22300</v>
      </c>
    </row>
    <row r="12" spans="1:30" hidden="1" x14ac:dyDescent="0.25">
      <c r="A12" s="21">
        <v>10</v>
      </c>
      <c r="B12" s="22" t="s">
        <v>160</v>
      </c>
      <c r="C12" s="23"/>
      <c r="D12" s="23">
        <v>1</v>
      </c>
      <c r="E12" s="23"/>
      <c r="F12" s="23"/>
      <c r="G12" s="23"/>
      <c r="H12" s="101">
        <v>1</v>
      </c>
      <c r="I12" s="23">
        <f>I10+H12</f>
        <v>33</v>
      </c>
      <c r="J12" s="55">
        <v>41.25</v>
      </c>
      <c r="K12" s="23">
        <v>1580</v>
      </c>
      <c r="L12" s="23">
        <v>390</v>
      </c>
      <c r="M12" s="23">
        <v>2610</v>
      </c>
      <c r="N12" s="23">
        <v>2120</v>
      </c>
      <c r="O12" s="23">
        <v>2550</v>
      </c>
      <c r="P12" s="23"/>
      <c r="Q12" s="23">
        <f t="shared" si="4"/>
        <v>7</v>
      </c>
      <c r="R12" s="23">
        <f t="shared" si="4"/>
        <v>7</v>
      </c>
      <c r="S12" s="23">
        <f t="shared" si="4"/>
        <v>8</v>
      </c>
      <c r="T12" s="23">
        <f t="shared" si="4"/>
        <v>7</v>
      </c>
      <c r="U12" s="23">
        <f t="shared" si="4"/>
        <v>4</v>
      </c>
      <c r="V12" s="23">
        <f t="shared" si="5"/>
        <v>691.25</v>
      </c>
      <c r="W12" s="23">
        <f t="shared" si="0"/>
        <v>170.625</v>
      </c>
      <c r="X12" s="23">
        <f t="shared" si="0"/>
        <v>1305</v>
      </c>
      <c r="Y12" s="23">
        <f t="shared" si="0"/>
        <v>927.5</v>
      </c>
      <c r="Z12" s="23">
        <f t="shared" si="0"/>
        <v>637.5</v>
      </c>
      <c r="AA12" s="76">
        <f t="shared" si="2"/>
        <v>0</v>
      </c>
      <c r="AB12" s="72">
        <f t="shared" si="3"/>
        <v>9250</v>
      </c>
    </row>
    <row r="13" spans="1:30" hidden="1" x14ac:dyDescent="0.25">
      <c r="A13" s="21">
        <v>11</v>
      </c>
      <c r="B13" s="22" t="s">
        <v>285</v>
      </c>
      <c r="C13" s="23"/>
      <c r="D13" s="23"/>
      <c r="E13" s="23"/>
      <c r="F13" s="23"/>
      <c r="G13" s="23">
        <v>1</v>
      </c>
      <c r="H13" s="101">
        <v>1</v>
      </c>
      <c r="I13" s="23">
        <f t="shared" si="1"/>
        <v>34</v>
      </c>
      <c r="J13" s="55">
        <v>42.5</v>
      </c>
      <c r="K13" s="23">
        <v>1780</v>
      </c>
      <c r="L13" s="23">
        <v>420</v>
      </c>
      <c r="M13" s="23">
        <v>3190</v>
      </c>
      <c r="N13" s="23">
        <v>1540</v>
      </c>
      <c r="O13" s="23">
        <v>1470</v>
      </c>
      <c r="P13" s="23"/>
      <c r="Q13" s="23">
        <f t="shared" si="4"/>
        <v>7</v>
      </c>
      <c r="R13" s="23">
        <f t="shared" si="4"/>
        <v>7</v>
      </c>
      <c r="S13" s="23">
        <f t="shared" si="4"/>
        <v>8</v>
      </c>
      <c r="T13" s="23">
        <f t="shared" si="4"/>
        <v>7</v>
      </c>
      <c r="U13" s="23">
        <f t="shared" si="4"/>
        <v>5</v>
      </c>
      <c r="V13" s="23">
        <f t="shared" si="5"/>
        <v>778.75</v>
      </c>
      <c r="W13" s="23">
        <f t="shared" si="0"/>
        <v>183.75</v>
      </c>
      <c r="X13" s="23">
        <f t="shared" si="0"/>
        <v>1595</v>
      </c>
      <c r="Y13" s="23">
        <f t="shared" si="0"/>
        <v>673.75</v>
      </c>
      <c r="Z13" s="23">
        <f t="shared" si="0"/>
        <v>459.375</v>
      </c>
      <c r="AA13" s="76">
        <f t="shared" si="2"/>
        <v>0</v>
      </c>
      <c r="AB13" s="72">
        <f t="shared" si="3"/>
        <v>8400</v>
      </c>
    </row>
    <row r="14" spans="1:30" hidden="1" x14ac:dyDescent="0.25">
      <c r="A14" s="21">
        <v>12</v>
      </c>
      <c r="B14" s="67" t="s">
        <v>540</v>
      </c>
      <c r="C14" s="23"/>
      <c r="D14" s="23"/>
      <c r="E14" s="23"/>
      <c r="F14" s="23"/>
      <c r="G14" s="23"/>
      <c r="H14" s="101"/>
      <c r="I14" s="23"/>
      <c r="J14" s="55">
        <v>42.5</v>
      </c>
      <c r="K14" s="23">
        <v>1090</v>
      </c>
      <c r="L14" s="23">
        <v>340</v>
      </c>
      <c r="M14" s="23">
        <v>1890</v>
      </c>
      <c r="N14" s="23">
        <v>1070</v>
      </c>
      <c r="O14" s="23">
        <v>920</v>
      </c>
      <c r="P14" s="23"/>
      <c r="Q14" s="23">
        <f t="shared" si="4"/>
        <v>7</v>
      </c>
      <c r="R14" s="23">
        <f t="shared" si="4"/>
        <v>7</v>
      </c>
      <c r="S14" s="23">
        <f t="shared" si="4"/>
        <v>8</v>
      </c>
      <c r="T14" s="23">
        <f t="shared" si="4"/>
        <v>7</v>
      </c>
      <c r="U14" s="23">
        <f t="shared" si="4"/>
        <v>5</v>
      </c>
      <c r="V14" s="23">
        <f t="shared" si="5"/>
        <v>476.875</v>
      </c>
      <c r="W14" s="23">
        <f t="shared" si="0"/>
        <v>148.75</v>
      </c>
      <c r="X14" s="23">
        <f t="shared" si="0"/>
        <v>945</v>
      </c>
      <c r="Y14" s="23">
        <f t="shared" si="0"/>
        <v>468.125</v>
      </c>
      <c r="Z14" s="23">
        <f t="shared" si="0"/>
        <v>287.5</v>
      </c>
      <c r="AA14" s="76">
        <f t="shared" si="2"/>
        <v>0</v>
      </c>
      <c r="AB14" s="72">
        <f t="shared" si="3"/>
        <v>5310</v>
      </c>
    </row>
    <row r="15" spans="1:30" hidden="1" x14ac:dyDescent="0.25">
      <c r="A15" s="21">
        <v>13</v>
      </c>
      <c r="B15" s="22" t="s">
        <v>31</v>
      </c>
      <c r="C15" s="23">
        <v>3</v>
      </c>
      <c r="D15" s="23">
        <v>3</v>
      </c>
      <c r="E15" s="23">
        <v>4</v>
      </c>
      <c r="F15" s="23">
        <v>4</v>
      </c>
      <c r="G15" s="23">
        <v>4</v>
      </c>
      <c r="H15" s="101">
        <v>18</v>
      </c>
      <c r="I15" s="23">
        <f>I13+H15</f>
        <v>52</v>
      </c>
      <c r="J15" s="55">
        <v>65</v>
      </c>
      <c r="K15" s="23">
        <v>1610</v>
      </c>
      <c r="L15" s="23">
        <v>400</v>
      </c>
      <c r="M15" s="23">
        <v>2900</v>
      </c>
      <c r="N15" s="23">
        <v>1620</v>
      </c>
      <c r="O15" s="23">
        <v>1430</v>
      </c>
      <c r="P15" s="23">
        <v>39150</v>
      </c>
      <c r="Q15" s="23">
        <f t="shared" si="4"/>
        <v>10</v>
      </c>
      <c r="R15" s="23">
        <f t="shared" si="4"/>
        <v>10</v>
      </c>
      <c r="S15" s="23">
        <f t="shared" si="4"/>
        <v>12</v>
      </c>
      <c r="T15" s="23">
        <f t="shared" si="4"/>
        <v>11</v>
      </c>
      <c r="U15" s="23">
        <f t="shared" si="4"/>
        <v>9</v>
      </c>
      <c r="V15" s="23">
        <f t="shared" si="5"/>
        <v>1006.25</v>
      </c>
      <c r="W15" s="23">
        <f t="shared" si="0"/>
        <v>250</v>
      </c>
      <c r="X15" s="23">
        <f t="shared" si="0"/>
        <v>2175</v>
      </c>
      <c r="Y15" s="23">
        <f t="shared" si="0"/>
        <v>1113.75</v>
      </c>
      <c r="Z15" s="23">
        <f t="shared" si="0"/>
        <v>804.375</v>
      </c>
      <c r="AA15" s="76">
        <f t="shared" si="2"/>
        <v>25447.5</v>
      </c>
      <c r="AB15" s="72">
        <f t="shared" si="3"/>
        <v>47110</v>
      </c>
    </row>
    <row r="16" spans="1:30" hidden="1" x14ac:dyDescent="0.25">
      <c r="A16" s="21"/>
      <c r="B16" s="22"/>
      <c r="C16" s="23"/>
      <c r="D16" s="23"/>
      <c r="E16" s="23"/>
      <c r="F16" s="23"/>
      <c r="G16" s="23"/>
      <c r="H16" s="101"/>
      <c r="I16" s="23"/>
      <c r="J16" s="55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76"/>
      <c r="AB16" s="72"/>
    </row>
    <row r="17" spans="1:28" x14ac:dyDescent="0.25">
      <c r="A17" s="21"/>
      <c r="B17" s="22"/>
      <c r="C17" s="23"/>
      <c r="D17" s="23"/>
      <c r="E17" s="23"/>
      <c r="F17" s="23"/>
      <c r="G17" s="23"/>
      <c r="H17" s="101"/>
      <c r="I17" s="23"/>
      <c r="J17" s="55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76"/>
      <c r="AB17" s="72"/>
    </row>
    <row r="18" spans="1:28" ht="18.75" x14ac:dyDescent="0.3">
      <c r="A18" s="21">
        <v>1</v>
      </c>
      <c r="B18" s="109" t="s">
        <v>58</v>
      </c>
      <c r="C18" s="110">
        <v>1</v>
      </c>
      <c r="D18" s="110">
        <v>2</v>
      </c>
      <c r="E18" s="110"/>
      <c r="F18" s="110">
        <v>3</v>
      </c>
      <c r="G18" s="110">
        <v>1</v>
      </c>
      <c r="H18" s="111">
        <v>7</v>
      </c>
      <c r="I18" s="110">
        <f>I15+H18</f>
        <v>59</v>
      </c>
      <c r="J18" s="112">
        <v>73.75</v>
      </c>
      <c r="K18" s="110">
        <v>1970</v>
      </c>
      <c r="L18" s="110">
        <v>160</v>
      </c>
      <c r="M18" s="110">
        <v>3960</v>
      </c>
      <c r="N18" s="110">
        <v>2040</v>
      </c>
      <c r="O18" s="110">
        <v>3120</v>
      </c>
      <c r="P18" s="110"/>
      <c r="Q18" s="110">
        <f>Q15+C18</f>
        <v>11</v>
      </c>
      <c r="R18" s="110">
        <f>R15+D18</f>
        <v>12</v>
      </c>
      <c r="S18" s="110">
        <f>S15+E18</f>
        <v>12</v>
      </c>
      <c r="T18" s="110">
        <f>T15+F18</f>
        <v>14</v>
      </c>
      <c r="U18" s="110">
        <f>U15+G18</f>
        <v>10</v>
      </c>
      <c r="V18" s="110">
        <f t="shared" si="5"/>
        <v>1354.375</v>
      </c>
      <c r="W18" s="110">
        <f t="shared" si="0"/>
        <v>120</v>
      </c>
      <c r="X18" s="110">
        <f t="shared" si="0"/>
        <v>2970</v>
      </c>
      <c r="Y18" s="110">
        <f t="shared" si="0"/>
        <v>1785</v>
      </c>
      <c r="Z18" s="110">
        <f t="shared" si="0"/>
        <v>1950</v>
      </c>
      <c r="AA18" s="110">
        <f t="shared" si="2"/>
        <v>0</v>
      </c>
      <c r="AB18" s="107">
        <f t="shared" si="3"/>
        <v>11250</v>
      </c>
    </row>
    <row r="19" spans="1:28" ht="18.75" x14ac:dyDescent="0.3">
      <c r="A19" s="21">
        <v>2</v>
      </c>
      <c r="B19" s="109" t="s">
        <v>142</v>
      </c>
      <c r="C19" s="110"/>
      <c r="D19" s="110">
        <v>1</v>
      </c>
      <c r="E19" s="110">
        <v>1</v>
      </c>
      <c r="F19" s="110"/>
      <c r="G19" s="110"/>
      <c r="H19" s="111">
        <v>2</v>
      </c>
      <c r="I19" s="110">
        <f t="shared" si="1"/>
        <v>61</v>
      </c>
      <c r="J19" s="112">
        <v>76.25</v>
      </c>
      <c r="K19" s="110">
        <v>1850</v>
      </c>
      <c r="L19" s="110">
        <v>440</v>
      </c>
      <c r="M19" s="110">
        <v>4550</v>
      </c>
      <c r="N19" s="110">
        <v>2950</v>
      </c>
      <c r="O19" s="110">
        <v>4290</v>
      </c>
      <c r="P19" s="110"/>
      <c r="Q19" s="110">
        <f t="shared" si="4"/>
        <v>11</v>
      </c>
      <c r="R19" s="110">
        <f t="shared" si="4"/>
        <v>13</v>
      </c>
      <c r="S19" s="110">
        <f t="shared" si="4"/>
        <v>13</v>
      </c>
      <c r="T19" s="110">
        <f t="shared" si="4"/>
        <v>14</v>
      </c>
      <c r="U19" s="110">
        <f t="shared" si="4"/>
        <v>10</v>
      </c>
      <c r="V19" s="110">
        <f t="shared" si="5"/>
        <v>1271.875</v>
      </c>
      <c r="W19" s="110">
        <f t="shared" si="0"/>
        <v>357.5</v>
      </c>
      <c r="X19" s="110">
        <f t="shared" si="0"/>
        <v>3696.875</v>
      </c>
      <c r="Y19" s="110">
        <f t="shared" si="0"/>
        <v>2581.25</v>
      </c>
      <c r="Z19" s="110">
        <f t="shared" si="0"/>
        <v>2681.25</v>
      </c>
      <c r="AA19" s="110">
        <f t="shared" si="2"/>
        <v>0</v>
      </c>
      <c r="AB19" s="107">
        <f t="shared" si="3"/>
        <v>14080</v>
      </c>
    </row>
    <row r="20" spans="1:28" ht="18.75" x14ac:dyDescent="0.3">
      <c r="A20" s="21">
        <v>3</v>
      </c>
      <c r="B20" s="109" t="s">
        <v>305</v>
      </c>
      <c r="C20" s="110"/>
      <c r="D20" s="110"/>
      <c r="E20" s="110"/>
      <c r="F20" s="110"/>
      <c r="G20" s="110">
        <v>1</v>
      </c>
      <c r="H20" s="111">
        <v>1</v>
      </c>
      <c r="I20" s="110">
        <f t="shared" si="1"/>
        <v>62</v>
      </c>
      <c r="J20" s="112">
        <v>77.5</v>
      </c>
      <c r="K20" s="110">
        <v>970</v>
      </c>
      <c r="L20" s="110">
        <v>350</v>
      </c>
      <c r="M20" s="110">
        <v>2250</v>
      </c>
      <c r="N20" s="110">
        <v>2240</v>
      </c>
      <c r="O20" s="110">
        <v>1830</v>
      </c>
      <c r="P20" s="110">
        <v>15200</v>
      </c>
      <c r="Q20" s="110">
        <f t="shared" si="4"/>
        <v>11</v>
      </c>
      <c r="R20" s="110">
        <f t="shared" si="4"/>
        <v>13</v>
      </c>
      <c r="S20" s="110">
        <f t="shared" si="4"/>
        <v>13</v>
      </c>
      <c r="T20" s="110">
        <f t="shared" si="4"/>
        <v>14</v>
      </c>
      <c r="U20" s="110">
        <f t="shared" si="4"/>
        <v>11</v>
      </c>
      <c r="V20" s="110">
        <f t="shared" si="5"/>
        <v>666.875</v>
      </c>
      <c r="W20" s="110">
        <f t="shared" si="0"/>
        <v>284.375</v>
      </c>
      <c r="X20" s="110">
        <f t="shared" si="0"/>
        <v>1828.125</v>
      </c>
      <c r="Y20" s="110">
        <f t="shared" si="0"/>
        <v>1960</v>
      </c>
      <c r="Z20" s="110">
        <f t="shared" si="0"/>
        <v>1258.125</v>
      </c>
      <c r="AA20" s="110">
        <f t="shared" si="2"/>
        <v>11780</v>
      </c>
      <c r="AB20" s="107">
        <f t="shared" si="3"/>
        <v>22840</v>
      </c>
    </row>
    <row r="21" spans="1:28" ht="18.75" x14ac:dyDescent="0.3">
      <c r="A21" s="21">
        <v>4</v>
      </c>
      <c r="B21" s="113" t="s">
        <v>541</v>
      </c>
      <c r="C21" s="110"/>
      <c r="D21" s="110"/>
      <c r="E21" s="110"/>
      <c r="F21" s="110"/>
      <c r="G21" s="110"/>
      <c r="H21" s="111"/>
      <c r="I21" s="110"/>
      <c r="J21" s="112">
        <v>77.5</v>
      </c>
      <c r="K21" s="110">
        <v>2110</v>
      </c>
      <c r="L21" s="110">
        <v>480</v>
      </c>
      <c r="M21" s="110">
        <v>5600</v>
      </c>
      <c r="N21" s="110">
        <v>4440</v>
      </c>
      <c r="O21" s="110">
        <v>3790</v>
      </c>
      <c r="P21" s="111">
        <v>407240</v>
      </c>
      <c r="Q21" s="110">
        <f t="shared" si="4"/>
        <v>11</v>
      </c>
      <c r="R21" s="110">
        <f t="shared" si="4"/>
        <v>13</v>
      </c>
      <c r="S21" s="110">
        <f t="shared" si="4"/>
        <v>13</v>
      </c>
      <c r="T21" s="110">
        <f t="shared" si="4"/>
        <v>14</v>
      </c>
      <c r="U21" s="110">
        <f t="shared" si="4"/>
        <v>11</v>
      </c>
      <c r="V21" s="110">
        <f t="shared" si="5"/>
        <v>1450.625</v>
      </c>
      <c r="W21" s="110">
        <f t="shared" si="5"/>
        <v>390</v>
      </c>
      <c r="X21" s="110">
        <f t="shared" si="5"/>
        <v>4550</v>
      </c>
      <c r="Y21" s="110">
        <f t="shared" si="5"/>
        <v>3885</v>
      </c>
      <c r="Z21" s="110">
        <f t="shared" si="5"/>
        <v>2605.625</v>
      </c>
      <c r="AA21" s="110">
        <f t="shared" si="2"/>
        <v>0</v>
      </c>
      <c r="AB21" s="107">
        <f t="shared" si="3"/>
        <v>423660</v>
      </c>
    </row>
    <row r="22" spans="1:28" ht="18.75" x14ac:dyDescent="0.3">
      <c r="A22" s="21">
        <v>5</v>
      </c>
      <c r="B22" s="109" t="s">
        <v>76</v>
      </c>
      <c r="C22" s="110">
        <v>1</v>
      </c>
      <c r="D22" s="110">
        <v>1</v>
      </c>
      <c r="E22" s="110"/>
      <c r="F22" s="110"/>
      <c r="G22" s="110"/>
      <c r="H22" s="111">
        <v>2</v>
      </c>
      <c r="I22" s="110">
        <f>I20+H22</f>
        <v>64</v>
      </c>
      <c r="J22" s="112">
        <v>80</v>
      </c>
      <c r="K22" s="110">
        <v>1990</v>
      </c>
      <c r="L22" s="110">
        <v>470</v>
      </c>
      <c r="M22" s="110">
        <v>4100</v>
      </c>
      <c r="N22" s="110">
        <v>4480</v>
      </c>
      <c r="O22" s="110">
        <v>3850</v>
      </c>
      <c r="P22" s="111">
        <v>53060</v>
      </c>
      <c r="Q22" s="110">
        <f t="shared" si="4"/>
        <v>12</v>
      </c>
      <c r="R22" s="110">
        <f t="shared" si="4"/>
        <v>14</v>
      </c>
      <c r="S22" s="110">
        <f t="shared" si="4"/>
        <v>13</v>
      </c>
      <c r="T22" s="110">
        <f t="shared" si="4"/>
        <v>14</v>
      </c>
      <c r="U22" s="110">
        <f t="shared" si="4"/>
        <v>11</v>
      </c>
      <c r="V22" s="110">
        <f t="shared" si="5"/>
        <v>1492.5</v>
      </c>
      <c r="W22" s="110">
        <f t="shared" si="5"/>
        <v>411.25</v>
      </c>
      <c r="X22" s="110">
        <f t="shared" si="5"/>
        <v>3331.25</v>
      </c>
      <c r="Y22" s="110">
        <f t="shared" si="5"/>
        <v>3920</v>
      </c>
      <c r="Z22" s="110">
        <f t="shared" si="5"/>
        <v>2646.875</v>
      </c>
      <c r="AA22" s="110">
        <f t="shared" si="2"/>
        <v>42448</v>
      </c>
      <c r="AB22" s="107">
        <f t="shared" si="3"/>
        <v>67950</v>
      </c>
    </row>
    <row r="23" spans="1:28" ht="18.75" x14ac:dyDescent="0.3">
      <c r="A23" s="21">
        <v>6</v>
      </c>
      <c r="B23" s="113" t="s">
        <v>542</v>
      </c>
      <c r="C23" s="110"/>
      <c r="D23" s="110"/>
      <c r="E23" s="110"/>
      <c r="F23" s="110"/>
      <c r="G23" s="110"/>
      <c r="H23" s="111"/>
      <c r="I23" s="110"/>
      <c r="J23" s="112">
        <v>80</v>
      </c>
      <c r="K23" s="110">
        <v>1630</v>
      </c>
      <c r="L23" s="110"/>
      <c r="M23" s="110">
        <v>3340</v>
      </c>
      <c r="N23" s="110">
        <v>4640</v>
      </c>
      <c r="O23" s="110">
        <v>2910</v>
      </c>
      <c r="P23" s="110">
        <v>35650</v>
      </c>
      <c r="Q23" s="110">
        <f t="shared" ref="Q23:U27" si="6">Q22+C23</f>
        <v>12</v>
      </c>
      <c r="R23" s="110">
        <f t="shared" si="6"/>
        <v>14</v>
      </c>
      <c r="S23" s="110">
        <f t="shared" si="6"/>
        <v>13</v>
      </c>
      <c r="T23" s="110">
        <f t="shared" si="6"/>
        <v>14</v>
      </c>
      <c r="U23" s="110">
        <f t="shared" si="6"/>
        <v>11</v>
      </c>
      <c r="V23" s="110">
        <f t="shared" si="5"/>
        <v>1222.5</v>
      </c>
      <c r="W23" s="110">
        <f t="shared" si="5"/>
        <v>0</v>
      </c>
      <c r="X23" s="110">
        <f t="shared" si="5"/>
        <v>2713.75</v>
      </c>
      <c r="Y23" s="110">
        <f t="shared" si="5"/>
        <v>4060</v>
      </c>
      <c r="Z23" s="110">
        <f t="shared" si="5"/>
        <v>2000.625</v>
      </c>
      <c r="AA23" s="110">
        <f t="shared" si="2"/>
        <v>0</v>
      </c>
      <c r="AB23" s="107">
        <f t="shared" si="3"/>
        <v>48170</v>
      </c>
    </row>
    <row r="24" spans="1:28" ht="18.75" x14ac:dyDescent="0.3">
      <c r="A24" s="21">
        <v>7</v>
      </c>
      <c r="B24" s="113" t="s">
        <v>543</v>
      </c>
      <c r="C24" s="110"/>
      <c r="D24" s="110"/>
      <c r="E24" s="110"/>
      <c r="F24" s="110"/>
      <c r="G24" s="110"/>
      <c r="H24" s="111"/>
      <c r="I24" s="110"/>
      <c r="J24" s="112">
        <v>80</v>
      </c>
      <c r="K24" s="110">
        <v>1420</v>
      </c>
      <c r="L24" s="110">
        <v>410</v>
      </c>
      <c r="M24" s="110">
        <v>2990</v>
      </c>
      <c r="N24" s="110">
        <v>4040</v>
      </c>
      <c r="O24" s="110">
        <v>2020</v>
      </c>
      <c r="P24" s="110">
        <v>41630</v>
      </c>
      <c r="Q24" s="110">
        <f t="shared" si="6"/>
        <v>12</v>
      </c>
      <c r="R24" s="110">
        <f t="shared" si="6"/>
        <v>14</v>
      </c>
      <c r="S24" s="110">
        <f t="shared" si="6"/>
        <v>13</v>
      </c>
      <c r="T24" s="110">
        <f t="shared" si="6"/>
        <v>14</v>
      </c>
      <c r="U24" s="110">
        <f t="shared" si="6"/>
        <v>11</v>
      </c>
      <c r="V24" s="110">
        <f t="shared" si="5"/>
        <v>1065</v>
      </c>
      <c r="W24" s="110">
        <f t="shared" si="5"/>
        <v>358.75</v>
      </c>
      <c r="X24" s="110">
        <f t="shared" si="5"/>
        <v>2429.375</v>
      </c>
      <c r="Y24" s="110">
        <f t="shared" si="5"/>
        <v>3535</v>
      </c>
      <c r="Z24" s="110">
        <f t="shared" si="5"/>
        <v>1388.75</v>
      </c>
      <c r="AA24" s="110">
        <f t="shared" si="2"/>
        <v>0</v>
      </c>
      <c r="AB24" s="107">
        <f t="shared" si="3"/>
        <v>52510</v>
      </c>
    </row>
    <row r="25" spans="1:28" ht="18.75" x14ac:dyDescent="0.3">
      <c r="A25" s="21">
        <v>8</v>
      </c>
      <c r="B25" s="113" t="s">
        <v>544</v>
      </c>
      <c r="C25" s="110"/>
      <c r="D25" s="110"/>
      <c r="E25" s="110"/>
      <c r="F25" s="110"/>
      <c r="G25" s="110"/>
      <c r="H25" s="111"/>
      <c r="I25" s="110"/>
      <c r="J25" s="112">
        <v>80</v>
      </c>
      <c r="K25" s="110">
        <v>1450</v>
      </c>
      <c r="L25" s="110">
        <v>410</v>
      </c>
      <c r="M25" s="110">
        <v>2800</v>
      </c>
      <c r="N25" s="110">
        <v>2380</v>
      </c>
      <c r="O25" s="110">
        <v>2210</v>
      </c>
      <c r="P25" s="110">
        <v>37740</v>
      </c>
      <c r="Q25" s="110">
        <f t="shared" si="6"/>
        <v>12</v>
      </c>
      <c r="R25" s="110">
        <f t="shared" si="6"/>
        <v>14</v>
      </c>
      <c r="S25" s="110">
        <f t="shared" si="6"/>
        <v>13</v>
      </c>
      <c r="T25" s="110">
        <f t="shared" si="6"/>
        <v>14</v>
      </c>
      <c r="U25" s="110">
        <f t="shared" si="6"/>
        <v>11</v>
      </c>
      <c r="V25" s="110">
        <f t="shared" si="5"/>
        <v>1087.5</v>
      </c>
      <c r="W25" s="110">
        <f t="shared" si="5"/>
        <v>358.75</v>
      </c>
      <c r="X25" s="110">
        <f t="shared" si="5"/>
        <v>2275</v>
      </c>
      <c r="Y25" s="110">
        <f t="shared" si="5"/>
        <v>2082.5</v>
      </c>
      <c r="Z25" s="110">
        <f t="shared" si="5"/>
        <v>1519.375</v>
      </c>
      <c r="AA25" s="110">
        <f t="shared" si="2"/>
        <v>0</v>
      </c>
      <c r="AB25" s="107">
        <f t="shared" si="3"/>
        <v>46990</v>
      </c>
    </row>
    <row r="26" spans="1:28" ht="18.75" x14ac:dyDescent="0.3">
      <c r="A26" s="21">
        <v>9</v>
      </c>
      <c r="B26" s="109" t="s">
        <v>149</v>
      </c>
      <c r="C26" s="110"/>
      <c r="D26" s="110">
        <v>1</v>
      </c>
      <c r="E26" s="110">
        <v>1</v>
      </c>
      <c r="F26" s="110"/>
      <c r="G26" s="110"/>
      <c r="H26" s="111">
        <v>2</v>
      </c>
      <c r="I26" s="110">
        <f>I22+H26</f>
        <v>66</v>
      </c>
      <c r="J26" s="112">
        <v>82.5</v>
      </c>
      <c r="K26" s="110">
        <v>1660</v>
      </c>
      <c r="L26" s="110">
        <v>450</v>
      </c>
      <c r="M26" s="110">
        <v>3470</v>
      </c>
      <c r="N26" s="110">
        <v>5340</v>
      </c>
      <c r="O26" s="110">
        <v>2530</v>
      </c>
      <c r="P26" s="110">
        <v>39450</v>
      </c>
      <c r="Q26" s="110">
        <f t="shared" si="6"/>
        <v>12</v>
      </c>
      <c r="R26" s="110">
        <f t="shared" si="6"/>
        <v>15</v>
      </c>
      <c r="S26" s="110">
        <f t="shared" si="6"/>
        <v>14</v>
      </c>
      <c r="T26" s="110">
        <f t="shared" si="6"/>
        <v>14</v>
      </c>
      <c r="U26" s="110">
        <f t="shared" si="6"/>
        <v>11</v>
      </c>
      <c r="V26" s="110">
        <f t="shared" si="5"/>
        <v>1245</v>
      </c>
      <c r="W26" s="110">
        <f t="shared" si="5"/>
        <v>421.875</v>
      </c>
      <c r="X26" s="110">
        <f t="shared" si="5"/>
        <v>3036.25</v>
      </c>
      <c r="Y26" s="110">
        <f t="shared" si="5"/>
        <v>4672.5</v>
      </c>
      <c r="Z26" s="110">
        <f t="shared" si="5"/>
        <v>1739.375</v>
      </c>
      <c r="AA26" s="110">
        <f t="shared" si="2"/>
        <v>32546.25</v>
      </c>
      <c r="AB26" s="107">
        <f t="shared" si="3"/>
        <v>52900</v>
      </c>
    </row>
    <row r="27" spans="1:28" ht="18.75" x14ac:dyDescent="0.3">
      <c r="A27" s="21">
        <v>10</v>
      </c>
      <c r="B27" s="113" t="s">
        <v>545</v>
      </c>
      <c r="C27" s="110"/>
      <c r="D27" s="110"/>
      <c r="E27" s="110"/>
      <c r="F27" s="110"/>
      <c r="G27" s="110"/>
      <c r="H27" s="111"/>
      <c r="I27" s="110"/>
      <c r="J27" s="112">
        <v>82.5</v>
      </c>
      <c r="K27" s="110">
        <v>2180</v>
      </c>
      <c r="L27" s="110">
        <v>520</v>
      </c>
      <c r="M27" s="110">
        <v>4720</v>
      </c>
      <c r="N27" s="110">
        <v>5980</v>
      </c>
      <c r="O27" s="110">
        <v>1750</v>
      </c>
      <c r="P27" s="110">
        <v>43750</v>
      </c>
      <c r="Q27" s="110">
        <f t="shared" si="6"/>
        <v>12</v>
      </c>
      <c r="R27" s="110">
        <f t="shared" si="6"/>
        <v>15</v>
      </c>
      <c r="S27" s="110">
        <f t="shared" si="6"/>
        <v>14</v>
      </c>
      <c r="T27" s="110">
        <f t="shared" si="6"/>
        <v>14</v>
      </c>
      <c r="U27" s="110">
        <f t="shared" si="6"/>
        <v>11</v>
      </c>
      <c r="V27" s="110">
        <f t="shared" si="5"/>
        <v>1635</v>
      </c>
      <c r="W27" s="110">
        <f t="shared" si="5"/>
        <v>487.5</v>
      </c>
      <c r="X27" s="110">
        <f t="shared" si="5"/>
        <v>4130</v>
      </c>
      <c r="Y27" s="110">
        <f t="shared" si="5"/>
        <v>5232.5</v>
      </c>
      <c r="Z27" s="110">
        <f t="shared" si="5"/>
        <v>1203.125</v>
      </c>
      <c r="AA27" s="110">
        <f t="shared" si="2"/>
        <v>0</v>
      </c>
      <c r="AB27" s="107">
        <f t="shared" si="3"/>
        <v>58900</v>
      </c>
    </row>
    <row r="28" spans="1:28" ht="18.75" x14ac:dyDescent="0.3">
      <c r="A28" s="21">
        <v>11</v>
      </c>
      <c r="B28" s="113" t="s">
        <v>546</v>
      </c>
      <c r="C28" s="110"/>
      <c r="D28" s="110"/>
      <c r="E28" s="110"/>
      <c r="F28" s="110"/>
      <c r="G28" s="110"/>
      <c r="H28" s="111"/>
      <c r="I28" s="110"/>
      <c r="J28" s="112">
        <v>82.5</v>
      </c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4"/>
      <c r="AB28" s="107">
        <f t="shared" si="3"/>
        <v>0</v>
      </c>
    </row>
    <row r="29" spans="1:28" s="81" customFormat="1" ht="15.75" x14ac:dyDescent="0.25">
      <c r="A29" s="78"/>
      <c r="B29" s="78" t="s">
        <v>318</v>
      </c>
      <c r="C29" s="77">
        <v>16</v>
      </c>
      <c r="D29" s="77">
        <v>16</v>
      </c>
      <c r="E29" s="77">
        <v>16</v>
      </c>
      <c r="F29" s="77">
        <v>16</v>
      </c>
      <c r="G29" s="77">
        <v>16</v>
      </c>
      <c r="H29" s="77">
        <v>80</v>
      </c>
      <c r="I29" s="79"/>
      <c r="J29" s="80">
        <f t="shared" ref="J29" si="7">I29/80*100</f>
        <v>0</v>
      </c>
      <c r="K29" s="77">
        <f>SUM(K18:K28)</f>
        <v>17230</v>
      </c>
      <c r="L29" s="77">
        <f t="shared" ref="L29:P29" si="8">SUM(L18:L28)</f>
        <v>3690</v>
      </c>
      <c r="M29" s="77">
        <f t="shared" si="8"/>
        <v>37780</v>
      </c>
      <c r="N29" s="77">
        <f t="shared" si="8"/>
        <v>38530</v>
      </c>
      <c r="O29" s="77">
        <f t="shared" si="8"/>
        <v>28300</v>
      </c>
      <c r="P29" s="77">
        <f t="shared" si="8"/>
        <v>673720</v>
      </c>
      <c r="Q29" s="77">
        <v>12</v>
      </c>
      <c r="R29" s="77">
        <v>15</v>
      </c>
      <c r="S29" s="77">
        <v>14</v>
      </c>
      <c r="T29" s="77">
        <v>14</v>
      </c>
      <c r="U29" s="77">
        <v>11</v>
      </c>
      <c r="V29" s="77">
        <f t="shared" ref="V29:AA29" si="9">SUM(V18:V28)</f>
        <v>12491.25</v>
      </c>
      <c r="W29" s="77">
        <f t="shared" si="9"/>
        <v>3190</v>
      </c>
      <c r="X29" s="77">
        <f t="shared" si="9"/>
        <v>30960.625</v>
      </c>
      <c r="Y29" s="77">
        <f t="shared" si="9"/>
        <v>33713.75</v>
      </c>
      <c r="Z29" s="77">
        <f t="shared" si="9"/>
        <v>18993.125</v>
      </c>
      <c r="AA29" s="77">
        <f t="shared" si="9"/>
        <v>86774.25</v>
      </c>
    </row>
    <row r="31" spans="1:28" x14ac:dyDescent="0.25">
      <c r="B31" s="73" t="s">
        <v>551</v>
      </c>
      <c r="C31" s="29"/>
      <c r="D31" s="29"/>
      <c r="E31" s="29"/>
      <c r="F31" s="29"/>
      <c r="G31" s="29"/>
      <c r="H31" s="29"/>
      <c r="I31" s="29"/>
      <c r="J31" s="29"/>
      <c r="K31" s="29">
        <f>AVERAGE(K18:K27)</f>
        <v>1723</v>
      </c>
      <c r="L31" s="29">
        <f t="shared" ref="L31:P31" si="10">AVERAGE(L18:L27)</f>
        <v>410</v>
      </c>
      <c r="M31" s="29">
        <f t="shared" si="10"/>
        <v>3778</v>
      </c>
      <c r="N31" s="29">
        <f t="shared" si="10"/>
        <v>3853</v>
      </c>
      <c r="O31" s="29">
        <f t="shared" si="10"/>
        <v>2830</v>
      </c>
      <c r="P31" s="23">
        <f t="shared" si="10"/>
        <v>84215</v>
      </c>
      <c r="Q31" s="29"/>
      <c r="R31" s="29"/>
      <c r="S31" s="29"/>
      <c r="T31" s="29"/>
      <c r="U31" s="29"/>
    </row>
    <row r="32" spans="1:28" x14ac:dyDescent="0.25">
      <c r="B32" s="73" t="s">
        <v>553</v>
      </c>
      <c r="C32" s="29"/>
      <c r="D32" s="29"/>
      <c r="E32" s="29"/>
      <c r="F32" s="29"/>
      <c r="G32" s="29"/>
      <c r="H32" s="29"/>
      <c r="I32" s="29"/>
      <c r="J32" s="29"/>
      <c r="K32" s="29">
        <f>MAX(K18:K27)</f>
        <v>2180</v>
      </c>
      <c r="L32" s="29">
        <f t="shared" ref="L32:O32" si="11">MAX(L18:L27)</f>
        <v>520</v>
      </c>
      <c r="M32" s="29">
        <f t="shared" si="11"/>
        <v>5600</v>
      </c>
      <c r="N32" s="29">
        <f t="shared" si="11"/>
        <v>5980</v>
      </c>
      <c r="O32" s="29">
        <f t="shared" si="11"/>
        <v>4290</v>
      </c>
      <c r="P32" s="101">
        <f>MAX(P18:P27)</f>
        <v>407240</v>
      </c>
      <c r="Q32" s="29"/>
      <c r="R32" s="29"/>
      <c r="S32" s="29"/>
      <c r="T32" s="29"/>
      <c r="U32" s="29"/>
    </row>
    <row r="33" spans="2:21" x14ac:dyDescent="0.25">
      <c r="B33" s="73" t="s">
        <v>552</v>
      </c>
      <c r="C33" s="29"/>
      <c r="D33" s="29"/>
      <c r="E33" s="29"/>
      <c r="F33" s="29"/>
      <c r="G33" s="29"/>
      <c r="H33" s="29"/>
      <c r="I33" s="29"/>
      <c r="J33" s="29"/>
      <c r="K33" s="29">
        <f>MIN(K18:K27)</f>
        <v>970</v>
      </c>
      <c r="L33" s="29">
        <f t="shared" ref="L33:O33" si="12">MIN(L18:L27)</f>
        <v>160</v>
      </c>
      <c r="M33" s="29">
        <f t="shared" si="12"/>
        <v>2250</v>
      </c>
      <c r="N33" s="29">
        <f t="shared" si="12"/>
        <v>2040</v>
      </c>
      <c r="O33" s="29">
        <f t="shared" si="12"/>
        <v>1750</v>
      </c>
      <c r="P33" s="101">
        <f>MIN(P18:P27)</f>
        <v>15200</v>
      </c>
      <c r="Q33" s="29"/>
      <c r="R33" s="29"/>
      <c r="S33" s="29"/>
      <c r="T33" s="29"/>
      <c r="U33" s="29"/>
    </row>
    <row r="35" spans="2:21" ht="15.75" x14ac:dyDescent="0.25">
      <c r="B35" s="108" t="s">
        <v>574</v>
      </c>
    </row>
    <row r="36" spans="2:21" x14ac:dyDescent="0.25">
      <c r="H36" s="73" t="s">
        <v>577</v>
      </c>
      <c r="I36" s="73" t="s">
        <v>575</v>
      </c>
      <c r="J36" s="73" t="s">
        <v>576</v>
      </c>
    </row>
    <row r="37" spans="2:21" x14ac:dyDescent="0.25">
      <c r="H37" s="29" t="s">
        <v>18</v>
      </c>
      <c r="I37" s="29">
        <v>17230</v>
      </c>
      <c r="J37" s="29">
        <v>12491.25</v>
      </c>
    </row>
    <row r="38" spans="2:21" x14ac:dyDescent="0.25">
      <c r="H38" s="29" t="s">
        <v>101</v>
      </c>
      <c r="I38" s="29">
        <v>3690</v>
      </c>
      <c r="J38" s="29">
        <v>3190</v>
      </c>
    </row>
    <row r="39" spans="2:21" x14ac:dyDescent="0.25">
      <c r="H39" s="29" t="s">
        <v>165</v>
      </c>
      <c r="I39" s="29">
        <v>37780</v>
      </c>
      <c r="J39" s="29">
        <v>30960.625</v>
      </c>
    </row>
    <row r="40" spans="2:21" x14ac:dyDescent="0.25">
      <c r="H40" s="29" t="s">
        <v>210</v>
      </c>
      <c r="I40" s="29">
        <v>38530</v>
      </c>
      <c r="J40" s="29">
        <v>33713.75</v>
      </c>
    </row>
    <row r="41" spans="2:21" x14ac:dyDescent="0.25">
      <c r="H41" s="29" t="s">
        <v>263</v>
      </c>
      <c r="I41" s="29">
        <v>28300</v>
      </c>
      <c r="J41" s="29">
        <v>18993.125</v>
      </c>
    </row>
    <row r="42" spans="2:21" x14ac:dyDescent="0.25">
      <c r="H42" s="29" t="s">
        <v>550</v>
      </c>
      <c r="I42" s="29">
        <v>673720</v>
      </c>
      <c r="J42" s="29">
        <v>86774.25</v>
      </c>
    </row>
    <row r="43" spans="2:21" x14ac:dyDescent="0.25">
      <c r="H43" s="73" t="s">
        <v>564</v>
      </c>
      <c r="I43" s="73">
        <f>SUM(I37:I42)</f>
        <v>799250</v>
      </c>
      <c r="J43" s="73">
        <f>SUM(J37:J42)</f>
        <v>186123</v>
      </c>
    </row>
  </sheetData>
  <mergeCells count="4">
    <mergeCell ref="C1:G1"/>
    <mergeCell ref="K1:P1"/>
    <mergeCell ref="Q1:U1"/>
    <mergeCell ref="V1:AA1"/>
  </mergeCell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FlatOccupancy</vt:lpstr>
      <vt:lpstr>Summary</vt:lpstr>
      <vt:lpstr>Future Maintenance</vt:lpstr>
      <vt:lpstr>FINAL 15042017</vt:lpstr>
      <vt:lpstr>Summary Since April 2016</vt:lpstr>
      <vt:lpstr>Expenses Details</vt:lpstr>
      <vt:lpstr>Sheet4</vt:lpstr>
      <vt:lpstr>Working MSEB expenses</vt:lpstr>
      <vt:lpstr>Sheet1</vt:lpstr>
      <vt:lpstr>MSEB Accepted Claim</vt:lpstr>
      <vt:lpstr>MSEB after April16</vt:lpstr>
      <vt:lpstr>'FINAL 15042017'!Print_Area</vt:lpstr>
      <vt:lpstr>FlatOccupancy!Print_Area</vt:lpstr>
      <vt:lpstr>'Future Maintenance'!Print_Area</vt:lpstr>
      <vt:lpstr>'MSEB Accepted Claim'!Print_Area</vt:lpstr>
      <vt:lpstr>Sheet1!Print_Area</vt:lpstr>
      <vt:lpstr>Summary!Print_Area</vt:lpstr>
      <vt:lpstr>'Summary Since April 2016'!Print_Area</vt:lpstr>
      <vt:lpstr>'Working MSEB expenses'!Print_Area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C.R. Kadu</dc:creator>
  <cp:lastModifiedBy>C.R. Kadu</cp:lastModifiedBy>
  <cp:lastPrinted>2017-07-14T10:24:35Z</cp:lastPrinted>
  <dcterms:created xsi:type="dcterms:W3CDTF">2017-03-09T11:13:12Z</dcterms:created>
  <dcterms:modified xsi:type="dcterms:W3CDTF">2017-07-14T10:59:26Z</dcterms:modified>
</cp:coreProperties>
</file>