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lle\OneDrive\Tiedostot\koulu\dippa\radar_codes\measurements\"/>
    </mc:Choice>
  </mc:AlternateContent>
  <xr:revisionPtr revIDLastSave="0" documentId="13_ncr:1_{905441BD-312B-45D5-8BEA-F5EA42EA973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lib" sheetId="2" r:id="rId1"/>
    <sheet name="Sheet1" sheetId="1" r:id="rId2"/>
  </sheets>
  <definedNames>
    <definedName name="ExternalData_1" localSheetId="0" hidden="1">calib!$A$1:$Z$22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M19" i="1"/>
  <c r="M20" i="1"/>
  <c r="M21" i="1"/>
  <c r="M22" i="1"/>
  <c r="M23" i="1"/>
  <c r="M24" i="1"/>
  <c r="M25" i="1"/>
  <c r="M26" i="1"/>
  <c r="M27" i="1"/>
  <c r="M28" i="1"/>
  <c r="M29" i="1"/>
  <c r="M30" i="1"/>
  <c r="M18" i="1"/>
  <c r="L19" i="1"/>
  <c r="L20" i="1"/>
  <c r="L21" i="1"/>
  <c r="L22" i="1"/>
  <c r="L23" i="1"/>
  <c r="L24" i="1"/>
  <c r="L25" i="1"/>
  <c r="L26" i="1"/>
  <c r="L27" i="1"/>
  <c r="L28" i="1"/>
  <c r="L29" i="1"/>
  <c r="L30" i="1"/>
  <c r="L18" i="1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E7A750-7455-4DAB-8BE9-C94C31792DF9}" keepAlive="1" name="Kysely – calib" description="Yhteys kyselyyn calib työkirjassa." type="5" refreshedVersion="8" background="1" saveData="1">
    <dbPr connection="Provider=Microsoft.Mashup.OleDb.1;Data Source=$Workbook$;Location=calib;Extended Properties=&quot;&quot;" command="SELECT * FROM [calib]"/>
  </connection>
</connections>
</file>

<file path=xl/sharedStrings.xml><?xml version="1.0" encoding="utf-8"?>
<sst xmlns="http://schemas.openxmlformats.org/spreadsheetml/2006/main" count="72" uniqueCount="44">
  <si>
    <t>Camera</t>
  </si>
  <si>
    <t>radar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</si>
  <si>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</si>
  <si>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</si>
  <si>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</si>
  <si>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</si>
  <si>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</si>
  <si>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</si>
  <si>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</si>
  <si>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</si>
  <si>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</si>
  <si>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</si>
  <si>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</si>
  <si>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</si>
  <si>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</si>
  <si>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</si>
  <si>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</si>
  <si>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</si>
  <si>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</si>
  <si>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</si>
  <si>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</si>
  <si>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</si>
  <si>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</si>
  <si>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</si>
  <si>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</si>
  <si>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</si>
  <si>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</si>
  <si>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</si>
  <si>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compRangeBiasAndRxChanPhase</t>
  </si>
  <si>
    <t>x (horizontal)</t>
  </si>
  <si>
    <t>y(vertical)</t>
  </si>
  <si>
    <t>y (depth)</t>
  </si>
  <si>
    <t>z (vertical)</t>
  </si>
  <si>
    <t>X (horizontal of camera)</t>
  </si>
  <si>
    <t>x from middle</t>
  </si>
  <si>
    <t>y from middle</t>
  </si>
  <si>
    <t>Find f by having Px = f * (x/z)</t>
  </si>
  <si>
    <t>X/Y</t>
  </si>
  <si>
    <t>Meas setup, Notice axises</t>
  </si>
  <si>
    <t>minus Z as flipped vertical</t>
  </si>
  <si>
    <t>-Z/Y</t>
  </si>
  <si>
    <t>outlier</t>
  </si>
  <si>
    <t>average</t>
  </si>
  <si>
    <t>in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</si>
</sst>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9" fontId="0" fillId="0" borderId="0" xfId="0" applyNumberFormat="1"/>
  </cellXfs>
  <cellStyles count="2">
    <cellStyle name="Normaali" xfId="0" builtinId="0"/>
    <cellStyle name="Pilkku" xfId="1" builtinId="3"/>
  </cellStyles>
  <dxfs count="52"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X_fit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Sheet1!$L$18:$L$30</c:f>
              <c:numCache>
                <c:formatCode>General</c:formatCode>
                <c:ptCount val="13"/>
                <c:pt idx="0">
                  <c:v>-0.19176082199781458</c:v>
                </c:pt>
                <c:pt idx="1">
                  <c:v>6.2653149402852937E-2</c:v>
                </c:pt>
                <c:pt idx="2">
                  <c:v>0.32897584460366219</c:v>
                </c:pt>
                <c:pt idx="3">
                  <c:v>0.57772651798432384</c:v>
                </c:pt>
                <c:pt idx="4">
                  <c:v>0.2631806772912666</c:v>
                </c:pt>
                <c:pt idx="5">
                  <c:v>6.2900546842580063E-2</c:v>
                </c:pt>
                <c:pt idx="6">
                  <c:v>-0.15827224314322066</c:v>
                </c:pt>
                <c:pt idx="7">
                  <c:v>-0.61043813050636397</c:v>
                </c:pt>
                <c:pt idx="8">
                  <c:v>0.67462445317530984</c:v>
                </c:pt>
                <c:pt idx="9">
                  <c:v>0.3735795833929022</c:v>
                </c:pt>
                <c:pt idx="10">
                  <c:v>0.1635174915444077</c:v>
                </c:pt>
                <c:pt idx="11">
                  <c:v>-0.48682774279018765</c:v>
                </c:pt>
                <c:pt idx="12">
                  <c:v>-0.51887450083165898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-130</c:v>
                </c:pt>
                <c:pt idx="1">
                  <c:v>23</c:v>
                </c:pt>
                <c:pt idx="2">
                  <c:v>167</c:v>
                </c:pt>
                <c:pt idx="3">
                  <c:v>258</c:v>
                </c:pt>
                <c:pt idx="4">
                  <c:v>145</c:v>
                </c:pt>
                <c:pt idx="5">
                  <c:v>32</c:v>
                </c:pt>
                <c:pt idx="6">
                  <c:v>-108</c:v>
                </c:pt>
                <c:pt idx="7">
                  <c:v>-299</c:v>
                </c:pt>
                <c:pt idx="8">
                  <c:v>299</c:v>
                </c:pt>
                <c:pt idx="9">
                  <c:v>170</c:v>
                </c:pt>
                <c:pt idx="10">
                  <c:v>82</c:v>
                </c:pt>
                <c:pt idx="11">
                  <c:v>-296</c:v>
                </c:pt>
                <c:pt idx="12">
                  <c:v>-293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F-4D85-BBD6-4E2D734E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73824"/>
        <c:axId val="465274904"/>
      </c:scatterChart>
      <c:valAx>
        <c:axId val="4652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74904"/>
        <c:crosses val="autoZero"/>
        <c:crossBetween val="midCat"/>
      </c:valAx>
      <c:valAx>
        <c:axId val="4652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7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Y_fit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(Sheet1!$M$18:$M$21,Sheet1!$M$24:$M$26,Sheet1!$M$28,Sheet1!$M$30)</c:f>
              <c:numCache>
                <c:formatCode>General</c:formatCode>
                <c:ptCount val="9"/>
                <c:pt idx="0">
                  <c:v>9.5880413438533249E-2</c:v>
                </c:pt>
                <c:pt idx="1">
                  <c:v>-3.1326573544601888E-2</c:v>
                </c:pt>
                <c:pt idx="2">
                  <c:v>0</c:v>
                </c:pt>
                <c:pt idx="3">
                  <c:v>3.6107906140706851E-2</c:v>
                </c:pt>
                <c:pt idx="4">
                  <c:v>3.1654448628644138E-2</c:v>
                </c:pt>
                <c:pt idx="5">
                  <c:v>0.34337147547733754</c:v>
                </c:pt>
                <c:pt idx="6">
                  <c:v>0.39683790588180934</c:v>
                </c:pt>
                <c:pt idx="7">
                  <c:v>-0.26162798182352648</c:v>
                </c:pt>
                <c:pt idx="8">
                  <c:v>-0.37062465783999898</c:v>
                </c:pt>
              </c:numCache>
            </c:numRef>
          </c:xVal>
          <c:yVal>
            <c:numRef>
              <c:f>(Sheet1!$L$2:$L$5,Sheet1!$L$8:$L$10,Sheet1!$L$12,Sheet1!$L$14)</c:f>
              <c:numCache>
                <c:formatCode>General</c:formatCode>
                <c:ptCount val="9"/>
                <c:pt idx="0">
                  <c:v>11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18</c:v>
                </c:pt>
                <c:pt idx="5">
                  <c:v>161</c:v>
                </c:pt>
                <c:pt idx="6">
                  <c:v>183</c:v>
                </c:pt>
                <c:pt idx="7">
                  <c:v>-154</c:v>
                </c:pt>
                <c:pt idx="8">
                  <c:v>-176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4-464D-9863-4D86F82EEC25}"/>
            </c:ext>
          </c:extLst>
        </c:ser>
        <c:ser>
          <c:idx val="1"/>
          <c:order val="1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(Sheet1!$M$22:$M$23,Sheet1!$M$27,Sheet1!$M$29)</c:f>
              <c:numCache>
                <c:formatCode>General</c:formatCode>
                <c:ptCount val="4"/>
                <c:pt idx="0">
                  <c:v>0.19738550796844992</c:v>
                </c:pt>
                <c:pt idx="1">
                  <c:v>9.4350814782688086E-2</c:v>
                </c:pt>
                <c:pt idx="2">
                  <c:v>-0.2037706876160687</c:v>
                </c:pt>
                <c:pt idx="3">
                  <c:v>3.4773410033822304E-2</c:v>
                </c:pt>
              </c:numCache>
            </c:numRef>
          </c:xVal>
          <c:yVal>
            <c:numRef>
              <c:f>(Sheet1!$L$6:$L$7,Sheet1!$L$11,Sheet1!$L$13)</c:f>
              <c:numCache>
                <c:formatCode>General</c:formatCode>
                <c:ptCount val="4"/>
                <c:pt idx="0">
                  <c:v>-25</c:v>
                </c:pt>
                <c:pt idx="1">
                  <c:v>-48</c:v>
                </c:pt>
                <c:pt idx="2">
                  <c:v>-195</c:v>
                </c:pt>
                <c:pt idx="3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4-464D-9863-4D86F82E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72528"/>
        <c:axId val="89972888"/>
      </c:scatterChart>
      <c:valAx>
        <c:axId val="899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888"/>
        <c:crosses val="autoZero"/>
        <c:crossBetween val="midCat"/>
      </c:valAx>
      <c:valAx>
        <c:axId val="899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386594</xdr:colOff>
      <xdr:row>2</xdr:row>
      <xdr:rowOff>164657</xdr:rowOff>
    </xdr:from>
    <xdr:to>
      <xdr:col>27</xdr:col>
      <xdr:colOff>179005</xdr:colOff>
      <xdr:row>21</xdr:row>
      <xdr:rowOff>81689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08D19F4F-18DD-8ACF-85A4-592074FA1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3301" y="545657"/>
          <a:ext cx="7123376" cy="3536532"/>
        </a:xfrm>
        <a:prstGeom prst="rect">
          <a:avLst/>
        </a:prstGeom>
      </xdr:spPr>
    </xdr:pic>
    <xdr:clientData/>
  </xdr:twoCellAnchor>
  <xdr:twoCellAnchor>
    <xdr:from>
      <xdr:col>1</xdr:col>
      <xdr:colOff>704850</xdr:colOff>
      <xdr:row>22</xdr:row>
      <xdr:rowOff>47625</xdr:rowOff>
    </xdr:from>
    <xdr:to>
      <xdr:col>7</xdr:col>
      <xdr:colOff>466725</xdr:colOff>
      <xdr:row>36</xdr:row>
      <xdr:rowOff>123825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CD0446E-9130-742C-95CD-D8456D9CA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31</xdr:row>
      <xdr:rowOff>180975</xdr:rowOff>
    </xdr:from>
    <xdr:to>
      <xdr:col>17</xdr:col>
      <xdr:colOff>76200</xdr:colOff>
      <xdr:row>46</xdr:row>
      <xdr:rowOff>66675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67FD265A-74A6-FD15-BED1-E6524BC40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2E24DB-758C-4F16-A2B9-7B97BBB451E8}" autoFormatId="16" applyNumberFormats="0" applyBorderFormats="0" applyFontFormats="0" applyPatternFormats="0" applyAlignmentFormats="0" applyWidthHeightFormats="0">
  <queryTableRefresh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75648-7A26-4422-BB39-85A679767158}" name="Taulukko_calib" displayName="Taulukko_calib" ref="A1:Z23" tableType="queryTable" totalsRowCount="1">
  <autoFilter ref="A1:Z22" xr:uid="{5E875648-7A26-4422-BB39-85A679767158}"/>
  <tableColumns count="26">
    <tableColumn id="1" xr3:uid="{910D0AB4-D0CF-4A1C-8F79-919AE28BBD5C}" uniqueName="1" name="Column1" queryTableFieldId="1" dataDxfId="51" totalsRowDxfId="50"/>
    <tableColumn id="2" xr3:uid="{1E297A2B-F396-4D0C-9009-A37046F9FE53}" uniqueName="2" name="Column2" totalsRowFunction="custom" queryTableFieldId="2" dataDxfId="49" totalsRowDxfId="48">
      <totalsRowFormula>AVERAGE(Taulukko_calib[Column2])</totalsRowFormula>
    </tableColumn>
    <tableColumn id="3" xr3:uid="{8A31FD82-2398-4284-9B6D-03B35A25881D}" uniqueName="3" name="Column3" totalsRowFunction="custom" queryTableFieldId="3" dataDxfId="47" totalsRowDxfId="46">
      <totalsRowFormula>AVERAGE(Taulukko_calib[Column3])</totalsRowFormula>
    </tableColumn>
    <tableColumn id="4" xr3:uid="{88A26312-EA7A-43A5-A5D6-BF1094612DB4}" uniqueName="4" name="Column4" totalsRowFunction="custom" queryTableFieldId="4" dataDxfId="45" totalsRowDxfId="44">
      <totalsRowFormula>AVERAGE(Taulukko_calib[Column4])</totalsRowFormula>
    </tableColumn>
    <tableColumn id="5" xr3:uid="{5484C561-52B0-446B-8453-328AAAEE2C7D}" uniqueName="5" name="Column5" totalsRowFunction="custom" queryTableFieldId="5" dataDxfId="43" totalsRowDxfId="42">
      <totalsRowFormula>AVERAGE(Taulukko_calib[Column5])</totalsRowFormula>
    </tableColumn>
    <tableColumn id="6" xr3:uid="{52AD6B74-44DD-463B-8D06-7ED1D5FBDDF8}" uniqueName="6" name="Column6" totalsRowFunction="custom" queryTableFieldId="6" dataDxfId="41" totalsRowDxfId="40">
      <totalsRowFormula>AVERAGE(Taulukko_calib[Column6])</totalsRowFormula>
    </tableColumn>
    <tableColumn id="7" xr3:uid="{6E3BB2E1-1066-4CCD-84EB-A99D382AEA97}" uniqueName="7" name="Column7" totalsRowFunction="custom" queryTableFieldId="7" dataDxfId="39" totalsRowDxfId="38">
      <totalsRowFormula>AVERAGE(Taulukko_calib[Column7])</totalsRowFormula>
    </tableColumn>
    <tableColumn id="8" xr3:uid="{AFFC6691-B177-4D63-B34E-9B196A1C0B3F}" uniqueName="8" name="Column8" totalsRowFunction="custom" queryTableFieldId="8" dataDxfId="37" totalsRowDxfId="36">
      <totalsRowFormula>AVERAGE(Taulukko_calib[Column8])</totalsRowFormula>
    </tableColumn>
    <tableColumn id="9" xr3:uid="{11805863-D2E0-4F3B-A5D1-DB7005697A69}" uniqueName="9" name="Column9" totalsRowFunction="custom" queryTableFieldId="9" dataDxfId="35" totalsRowDxfId="34">
      <totalsRowFormula>AVERAGE(Taulukko_calib[Column9])</totalsRowFormula>
    </tableColumn>
    <tableColumn id="10" xr3:uid="{07028BBB-4A39-4A46-BDA3-0F3B4AEA3893}" uniqueName="10" name="Column10" totalsRowFunction="custom" queryTableFieldId="10" dataDxfId="33" totalsRowDxfId="32">
      <totalsRowFormula>AVERAGE(Taulukko_calib[Column10])</totalsRowFormula>
    </tableColumn>
    <tableColumn id="11" xr3:uid="{343EB8E1-435A-443A-856F-DD9CDA093772}" uniqueName="11" name="Column11" totalsRowFunction="custom" queryTableFieldId="11" dataDxfId="31" totalsRowDxfId="30">
      <totalsRowFormula>AVERAGE(Taulukko_calib[Column11])</totalsRowFormula>
    </tableColumn>
    <tableColumn id="12" xr3:uid="{FD8DB085-153C-4CDF-AEE2-CAED408FBF91}" uniqueName="12" name="Column12" totalsRowFunction="custom" queryTableFieldId="12" dataDxfId="29" totalsRowDxfId="28">
      <totalsRowFormula>AVERAGE(Taulukko_calib[Column12])</totalsRowFormula>
    </tableColumn>
    <tableColumn id="13" xr3:uid="{7F80BFA3-1BD7-4525-B75C-D425DB569611}" uniqueName="13" name="Column13" totalsRowFunction="custom" queryTableFieldId="13" dataDxfId="27" totalsRowDxfId="26">
      <totalsRowFormula>AVERAGE(Taulukko_calib[Column13])</totalsRowFormula>
    </tableColumn>
    <tableColumn id="14" xr3:uid="{08624254-F823-4F00-9E96-8268FE2EB866}" uniqueName="14" name="Column14" totalsRowFunction="custom" queryTableFieldId="14" dataDxfId="25" totalsRowDxfId="24">
      <totalsRowFormula>AVERAGE(Taulukko_calib[Column14])</totalsRowFormula>
    </tableColumn>
    <tableColumn id="15" xr3:uid="{61746171-8DAD-411E-8BE2-875AED1C88B0}" uniqueName="15" name="Column15" totalsRowFunction="custom" queryTableFieldId="15" dataDxfId="23" totalsRowDxfId="22">
      <totalsRowFormula>AVERAGE(Taulukko_calib[Column15])</totalsRowFormula>
    </tableColumn>
    <tableColumn id="16" xr3:uid="{111C00FF-FEDF-4402-A99D-C90F431C1A35}" uniqueName="16" name="Column16" totalsRowFunction="custom" queryTableFieldId="16" dataDxfId="21" totalsRowDxfId="20">
      <totalsRowFormula>AVERAGE(Taulukko_calib[Column16])</totalsRowFormula>
    </tableColumn>
    <tableColumn id="17" xr3:uid="{C031821F-32A4-4562-97DE-2AB18143D3D0}" uniqueName="17" name="Column17" totalsRowFunction="custom" queryTableFieldId="17" dataDxfId="19" totalsRowDxfId="18">
      <totalsRowFormula>AVERAGE(Taulukko_calib[Column17])</totalsRowFormula>
    </tableColumn>
    <tableColumn id="18" xr3:uid="{DECF2C76-47A8-4B1D-A901-BD283378DB1C}" uniqueName="18" name="Column18" totalsRowFunction="custom" queryTableFieldId="18" dataDxfId="17" totalsRowDxfId="16">
      <totalsRowFormula>AVERAGE(Taulukko_calib[Column18])</totalsRowFormula>
    </tableColumn>
    <tableColumn id="19" xr3:uid="{03999326-9A40-44E2-8F37-9789C36E169E}" uniqueName="19" name="Column19" totalsRowFunction="custom" queryTableFieldId="19" dataDxfId="15" totalsRowDxfId="14">
      <totalsRowFormula>AVERAGE(Taulukko_calib[Column19])</totalsRowFormula>
    </tableColumn>
    <tableColumn id="20" xr3:uid="{D55A4AD1-B5A6-4E4E-A1B6-35B999EA0C95}" uniqueName="20" name="Column20" totalsRowFunction="custom" queryTableFieldId="20" dataDxfId="13" totalsRowDxfId="12">
      <totalsRowFormula>AVERAGE(Taulukko_calib[Column20])</totalsRowFormula>
    </tableColumn>
    <tableColumn id="21" xr3:uid="{520CFE7A-6C63-4374-A8DC-6B5D375260EF}" uniqueName="21" name="Column21" totalsRowFunction="custom" queryTableFieldId="21" dataDxfId="11" totalsRowDxfId="10">
      <totalsRowFormula>AVERAGE(Taulukko_calib[Column21])</totalsRowFormula>
    </tableColumn>
    <tableColumn id="22" xr3:uid="{F40039EC-403F-4C83-9279-1A48E77C4559}" uniqueName="22" name="Column22" totalsRowFunction="custom" queryTableFieldId="22" dataDxfId="9" totalsRowDxfId="8">
      <totalsRowFormula>AVERAGE(Taulukko_calib[Column22])</totalsRowFormula>
    </tableColumn>
    <tableColumn id="23" xr3:uid="{A9CD3003-FEFB-4727-ACA9-CAA1B2FE42FE}" uniqueName="23" name="Column23" totalsRowFunction="custom" queryTableFieldId="23" dataDxfId="7" totalsRowDxfId="6">
      <totalsRowFormula>AVERAGE(Taulukko_calib[Column23])</totalsRowFormula>
    </tableColumn>
    <tableColumn id="24" xr3:uid="{EC4A40D5-5CD2-47B5-928E-3C9B3D668064}" uniqueName="24" name="Column24" totalsRowFunction="custom" queryTableFieldId="24" dataDxfId="5" totalsRowDxfId="4">
      <totalsRowFormula>AVERAGE(Taulukko_calib[Column24])</totalsRowFormula>
    </tableColumn>
    <tableColumn id="25" xr3:uid="{CF041528-A52E-4022-9B9C-EF7F571A2FCB}" uniqueName="25" name="Column25" totalsRowFunction="custom" queryTableFieldId="25" dataDxfId="3" totalsRowDxfId="2">
      <totalsRowFormula>AVERAGE(Taulukko_calib[Column25])</totalsRowFormula>
    </tableColumn>
    <tableColumn id="26" xr3:uid="{E9AFD218-2731-4CC3-A2E0-4176057E8A8E}" uniqueName="26" name="Column26" totalsRowFunction="custom" queryTableFieldId="26" dataDxfId="1" totalsRowDxfId="0">
      <totalsRowFormula>AVERAGE(Taulukko_calib[Column26])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A8C3-599B-40D8-AAE4-151AA9EF771E}">
  <dimension ref="A1:Z23"/>
  <sheetViews>
    <sheetView topLeftCell="L1" workbookViewId="0">
      <selection activeCell="AB9" sqref="AB9"/>
    </sheetView>
  </sheetViews>
  <sheetFormatPr defaultRowHeight="15" x14ac:dyDescent="0.25"/>
  <cols>
    <col min="1" max="1" width="31" bestFit="1" customWidth="1"/>
    <col min="2" max="9" width="11.140625" bestFit="1" customWidth="1"/>
    <col min="10" max="26" width="12.140625" bestFit="1" customWidth="1"/>
  </cols>
  <sheetData>
    <row r="1" spans="1:2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28</v>
      </c>
      <c r="B2" s="1">
        <v>6.2008399999999998E-2</v>
      </c>
      <c r="C2" s="2">
        <v>0.45404</v>
      </c>
      <c r="D2" s="2">
        <v>-0.40686</v>
      </c>
      <c r="E2" s="2">
        <v>0.51888999999999996</v>
      </c>
      <c r="F2" s="2">
        <v>-0.67806999999999995</v>
      </c>
      <c r="G2" s="2">
        <v>0.52951000000000004</v>
      </c>
      <c r="H2" s="2">
        <v>-0.49445</v>
      </c>
      <c r="I2" s="2">
        <v>0.25152999999999998</v>
      </c>
      <c r="J2" s="2">
        <v>-0.68301000000000001</v>
      </c>
      <c r="K2" s="2">
        <v>0.28781000000000001</v>
      </c>
      <c r="L2" s="2">
        <v>-0.62524000000000002</v>
      </c>
      <c r="M2" s="2">
        <v>0.20657</v>
      </c>
      <c r="N2" s="2">
        <v>-0.97841999999999996</v>
      </c>
      <c r="O2" s="2">
        <v>0.31540000000000001</v>
      </c>
      <c r="P2" s="2">
        <v>-0.77124000000000004</v>
      </c>
      <c r="Q2" s="2">
        <v>-8.7859999999999994E-2</v>
      </c>
      <c r="R2" s="2">
        <v>-0.69742000000000004</v>
      </c>
      <c r="S2" s="2">
        <v>0.18346999999999999</v>
      </c>
      <c r="T2" s="2">
        <v>-0.65273999999999999</v>
      </c>
      <c r="U2" s="2">
        <v>7.8490000000000004E-2</v>
      </c>
      <c r="V2" s="2">
        <v>-0.91025</v>
      </c>
      <c r="W2" s="2">
        <v>0.16531000000000001</v>
      </c>
      <c r="X2" s="2">
        <v>-0.76497999999999999</v>
      </c>
      <c r="Y2" s="2">
        <v>-0.12795999999999999</v>
      </c>
      <c r="Z2" s="2">
        <v>-0.71414</v>
      </c>
    </row>
    <row r="3" spans="1:26" x14ac:dyDescent="0.25">
      <c r="A3" t="s">
        <v>28</v>
      </c>
      <c r="B3" s="2">
        <v>6.1941900000000001E-2</v>
      </c>
      <c r="C3" s="2">
        <v>0.53325999999999996</v>
      </c>
      <c r="D3" s="2">
        <v>-0.30069000000000001</v>
      </c>
      <c r="E3" s="2">
        <v>0.64841000000000004</v>
      </c>
      <c r="F3" s="2">
        <v>-0.55093000000000003</v>
      </c>
      <c r="G3" s="2">
        <v>0.62014999999999998</v>
      </c>
      <c r="H3" s="2">
        <v>-0.36884</v>
      </c>
      <c r="I3" s="2">
        <v>0.39296999999999999</v>
      </c>
      <c r="J3" s="2">
        <v>-0.60753999999999997</v>
      </c>
      <c r="K3" s="2">
        <v>0.41693000000000002</v>
      </c>
      <c r="L3" s="2">
        <v>-0.55054000000000003</v>
      </c>
      <c r="M3" s="2">
        <v>0.41427999999999998</v>
      </c>
      <c r="N3" s="2">
        <v>-0.91015999999999997</v>
      </c>
      <c r="O3" s="2">
        <v>0.47393999999999997</v>
      </c>
      <c r="P3" s="2">
        <v>-0.68671000000000004</v>
      </c>
      <c r="Q3" s="2">
        <v>6.3659999999999994E-2</v>
      </c>
      <c r="R3" s="2">
        <v>-0.70477000000000001</v>
      </c>
      <c r="S3" s="2">
        <v>0.31924000000000002</v>
      </c>
      <c r="T3" s="2">
        <v>-0.59902999999999995</v>
      </c>
      <c r="U3" s="2">
        <v>0.27710000000000001</v>
      </c>
      <c r="V3" s="2">
        <v>-0.87802000000000002</v>
      </c>
      <c r="W3" s="2">
        <v>0.32373000000000002</v>
      </c>
      <c r="X3" s="2">
        <v>-0.71448</v>
      </c>
      <c r="Y3" s="2">
        <v>2.478E-2</v>
      </c>
      <c r="Z3" s="2">
        <v>-0.72521999999999998</v>
      </c>
    </row>
    <row r="4" spans="1:26" x14ac:dyDescent="0.25">
      <c r="A4" t="s">
        <v>28</v>
      </c>
      <c r="B4" s="2">
        <v>6.19667E-2</v>
      </c>
      <c r="C4" s="2">
        <v>0.52834999999999999</v>
      </c>
      <c r="D4" s="2">
        <v>-0.29827999999999999</v>
      </c>
      <c r="E4" s="2">
        <v>0.64832000000000001</v>
      </c>
      <c r="F4" s="2">
        <v>-0.54590000000000005</v>
      </c>
      <c r="G4" s="2">
        <v>0.62163999999999997</v>
      </c>
      <c r="H4" s="2">
        <v>-0.36736999999999997</v>
      </c>
      <c r="I4" s="2">
        <v>0.39312999999999998</v>
      </c>
      <c r="J4" s="2">
        <v>-0.60507</v>
      </c>
      <c r="K4" s="2">
        <v>0.41216999999999998</v>
      </c>
      <c r="L4" s="2">
        <v>-0.54773000000000005</v>
      </c>
      <c r="M4" s="2">
        <v>0.41411999999999999</v>
      </c>
      <c r="N4" s="2">
        <v>-0.91022000000000003</v>
      </c>
      <c r="O4" s="2">
        <v>0.47360000000000002</v>
      </c>
      <c r="P4" s="2">
        <v>-0.68100000000000005</v>
      </c>
      <c r="Q4" s="2">
        <v>6.3289999999999999E-2</v>
      </c>
      <c r="R4" s="2">
        <v>-0.69796999999999998</v>
      </c>
      <c r="S4" s="2">
        <v>0.31656000000000001</v>
      </c>
      <c r="T4" s="2">
        <v>-0.59762999999999999</v>
      </c>
      <c r="U4" s="2">
        <v>0.27295000000000003</v>
      </c>
      <c r="V4" s="2">
        <v>-0.87356999999999996</v>
      </c>
      <c r="W4" s="2">
        <v>0.32479999999999998</v>
      </c>
      <c r="X4" s="2">
        <v>-0.70825000000000005</v>
      </c>
      <c r="Y4" s="2">
        <v>2.6919999999999999E-2</v>
      </c>
      <c r="Z4" s="2">
        <v>-0.71896000000000004</v>
      </c>
    </row>
    <row r="5" spans="1:26" x14ac:dyDescent="0.25">
      <c r="A5" t="s">
        <v>28</v>
      </c>
      <c r="B5" s="2">
        <v>6.1919399999999999E-2</v>
      </c>
      <c r="C5" s="2">
        <v>0.53458000000000006</v>
      </c>
      <c r="D5" s="2">
        <v>-0.29654000000000003</v>
      </c>
      <c r="E5" s="2">
        <v>0.65390000000000004</v>
      </c>
      <c r="F5" s="2">
        <v>-0.54654000000000003</v>
      </c>
      <c r="G5" s="2">
        <v>0.62643000000000004</v>
      </c>
      <c r="H5" s="2">
        <v>-0.36215000000000003</v>
      </c>
      <c r="I5" s="2">
        <v>0.39865</v>
      </c>
      <c r="J5" s="2">
        <v>-0.60833999999999999</v>
      </c>
      <c r="K5" s="2">
        <v>0.42313000000000001</v>
      </c>
      <c r="L5" s="2">
        <v>-0.54540999999999995</v>
      </c>
      <c r="M5" s="2">
        <v>0.42297000000000001</v>
      </c>
      <c r="N5" s="2">
        <v>-0.90615999999999997</v>
      </c>
      <c r="O5" s="2">
        <v>0.47439999999999999</v>
      </c>
      <c r="P5" s="2">
        <v>-0.68332000000000004</v>
      </c>
      <c r="Q5" s="2">
        <v>6.8479999999999999E-2</v>
      </c>
      <c r="R5" s="2">
        <v>-0.69754000000000005</v>
      </c>
      <c r="S5" s="2">
        <v>0.32424999999999998</v>
      </c>
      <c r="T5" s="2">
        <v>-0.59850999999999999</v>
      </c>
      <c r="U5" s="2">
        <v>0.28409000000000001</v>
      </c>
      <c r="V5" s="2">
        <v>-0.87829999999999997</v>
      </c>
      <c r="W5" s="2">
        <v>0.32873999999999998</v>
      </c>
      <c r="X5" s="2">
        <v>-0.70877000000000001</v>
      </c>
      <c r="Y5" s="2">
        <v>3.015E-2</v>
      </c>
      <c r="Z5" s="2">
        <v>-0.72472999999999999</v>
      </c>
    </row>
    <row r="6" spans="1:26" x14ac:dyDescent="0.25">
      <c r="A6" t="s">
        <v>28</v>
      </c>
      <c r="B6" s="2">
        <v>6.19351E-2</v>
      </c>
      <c r="C6" s="2">
        <v>0.55191000000000001</v>
      </c>
      <c r="D6" s="2">
        <v>-0.26168999999999998</v>
      </c>
      <c r="E6" s="2">
        <v>0.69057999999999997</v>
      </c>
      <c r="F6" s="2">
        <v>-0.50266</v>
      </c>
      <c r="G6" s="2">
        <v>0.64788999999999997</v>
      </c>
      <c r="H6" s="2">
        <v>-0.32586999999999999</v>
      </c>
      <c r="I6" s="2">
        <v>0.43723000000000001</v>
      </c>
      <c r="J6" s="2">
        <v>-0.57681000000000004</v>
      </c>
      <c r="K6" s="2">
        <v>0.45587</v>
      </c>
      <c r="L6" s="2">
        <v>-0.52205999999999997</v>
      </c>
      <c r="M6" s="2">
        <v>0.48102</v>
      </c>
      <c r="N6" s="2">
        <v>-0.87670999999999999</v>
      </c>
      <c r="O6" s="2">
        <v>0.52117999999999998</v>
      </c>
      <c r="P6" s="2">
        <v>-0.65283000000000002</v>
      </c>
      <c r="Q6" s="2">
        <v>0.11246</v>
      </c>
      <c r="R6" s="2">
        <v>-0.69540000000000002</v>
      </c>
      <c r="S6" s="2">
        <v>0.35805999999999999</v>
      </c>
      <c r="T6" s="2">
        <v>-0.57726999999999995</v>
      </c>
      <c r="U6" s="2">
        <v>0.33716000000000002</v>
      </c>
      <c r="V6" s="2">
        <v>-0.86294999999999999</v>
      </c>
      <c r="W6" s="2">
        <v>0.37603999999999999</v>
      </c>
      <c r="X6" s="2">
        <v>-0.68960999999999995</v>
      </c>
      <c r="Y6" s="2">
        <v>7.3459999999999998E-2</v>
      </c>
      <c r="Z6" s="2">
        <v>-0.72106999999999999</v>
      </c>
    </row>
    <row r="7" spans="1:26" x14ac:dyDescent="0.25">
      <c r="A7" t="s">
        <v>28</v>
      </c>
      <c r="B7" s="2">
        <v>6.1963600000000001E-2</v>
      </c>
      <c r="C7" s="2">
        <v>0.53073000000000004</v>
      </c>
      <c r="D7" s="2">
        <v>-0.29705999999999999</v>
      </c>
      <c r="E7" s="2">
        <v>0.64966000000000002</v>
      </c>
      <c r="F7" s="2">
        <v>-0.54937999999999998</v>
      </c>
      <c r="G7" s="2">
        <v>0.62256</v>
      </c>
      <c r="H7" s="2">
        <v>-0.36874000000000001</v>
      </c>
      <c r="I7" s="2">
        <v>0.39718999999999999</v>
      </c>
      <c r="J7" s="2">
        <v>-0.60665999999999998</v>
      </c>
      <c r="K7" s="2">
        <v>0.41608000000000001</v>
      </c>
      <c r="L7" s="2">
        <v>-0.54452999999999996</v>
      </c>
      <c r="M7" s="2">
        <v>0.41510000000000002</v>
      </c>
      <c r="N7" s="2">
        <v>-0.90976000000000001</v>
      </c>
      <c r="O7" s="2">
        <v>0.46826000000000001</v>
      </c>
      <c r="P7" s="2">
        <v>-0.68427000000000004</v>
      </c>
      <c r="Q7" s="2">
        <v>6.4579999999999999E-2</v>
      </c>
      <c r="R7" s="2">
        <v>-0.69542999999999999</v>
      </c>
      <c r="S7" s="2">
        <v>0.31847999999999999</v>
      </c>
      <c r="T7" s="2">
        <v>-0.59857000000000005</v>
      </c>
      <c r="U7" s="2">
        <v>0.27698</v>
      </c>
      <c r="V7" s="2">
        <v>-0.87595000000000001</v>
      </c>
      <c r="W7" s="2">
        <v>0.32889000000000002</v>
      </c>
      <c r="X7" s="2">
        <v>-0.70984000000000003</v>
      </c>
      <c r="Y7" s="2">
        <v>2.8930000000000001E-2</v>
      </c>
      <c r="Z7" s="2">
        <v>-0.72491000000000005</v>
      </c>
    </row>
    <row r="8" spans="1:26" x14ac:dyDescent="0.25">
      <c r="A8" t="s">
        <v>28</v>
      </c>
      <c r="B8" s="2">
        <v>6.1967800000000003E-2</v>
      </c>
      <c r="C8" s="2">
        <v>0.49926999999999999</v>
      </c>
      <c r="D8" s="2">
        <v>-0.34017999999999998</v>
      </c>
      <c r="E8" s="2">
        <v>0.59936999999999996</v>
      </c>
      <c r="F8" s="2">
        <v>-0.60135000000000005</v>
      </c>
      <c r="G8" s="2">
        <v>0.58806999999999998</v>
      </c>
      <c r="H8" s="2">
        <v>-0.41675000000000001</v>
      </c>
      <c r="I8" s="2">
        <v>0.33978000000000003</v>
      </c>
      <c r="J8" s="2">
        <v>-0.63748000000000005</v>
      </c>
      <c r="K8" s="2">
        <v>0.36464999999999997</v>
      </c>
      <c r="L8" s="2">
        <v>-0.57955999999999996</v>
      </c>
      <c r="M8" s="2">
        <v>0.33474999999999999</v>
      </c>
      <c r="N8" s="2">
        <v>-0.94232000000000005</v>
      </c>
      <c r="O8" s="2">
        <v>0.40771000000000002</v>
      </c>
      <c r="P8" s="2">
        <v>-0.71862999999999999</v>
      </c>
      <c r="Q8" s="2">
        <v>2.8400000000000001E-3</v>
      </c>
      <c r="R8" s="2">
        <v>-0.69811999999999996</v>
      </c>
      <c r="S8" s="2">
        <v>0.26468000000000003</v>
      </c>
      <c r="T8" s="2">
        <v>-0.62044999999999995</v>
      </c>
      <c r="U8" s="2">
        <v>0.20251</v>
      </c>
      <c r="V8" s="2">
        <v>-0.89315999999999995</v>
      </c>
      <c r="W8" s="2">
        <v>0.26645000000000002</v>
      </c>
      <c r="X8" s="2">
        <v>-0.73107999999999995</v>
      </c>
      <c r="Y8" s="2">
        <v>-3.4759999999999999E-2</v>
      </c>
      <c r="Z8" s="2">
        <v>-0.71948000000000001</v>
      </c>
    </row>
    <row r="9" spans="1:26" x14ac:dyDescent="0.25">
      <c r="A9" t="s">
        <v>28</v>
      </c>
      <c r="B9" s="2">
        <v>6.1954799999999997E-2</v>
      </c>
      <c r="C9" s="2">
        <v>0.50966999999999996</v>
      </c>
      <c r="D9" s="2">
        <v>-0.33087</v>
      </c>
      <c r="E9" s="2">
        <v>0.61297999999999997</v>
      </c>
      <c r="F9" s="2">
        <v>-0.58938999999999997</v>
      </c>
      <c r="G9" s="2">
        <v>0.59909000000000001</v>
      </c>
      <c r="H9" s="2">
        <v>-0.40649000000000002</v>
      </c>
      <c r="I9" s="2">
        <v>0.35370000000000001</v>
      </c>
      <c r="J9" s="2">
        <v>-0.63385000000000002</v>
      </c>
      <c r="K9" s="2">
        <v>0.38412000000000002</v>
      </c>
      <c r="L9" s="2">
        <v>-0.57352000000000003</v>
      </c>
      <c r="M9" s="2">
        <v>0.35657</v>
      </c>
      <c r="N9" s="2">
        <v>-0.93427000000000004</v>
      </c>
      <c r="O9" s="2">
        <v>0.42542000000000002</v>
      </c>
      <c r="P9" s="2">
        <v>-0.71074999999999999</v>
      </c>
      <c r="Q9" s="2">
        <v>1.6629999999999999E-2</v>
      </c>
      <c r="R9" s="2">
        <v>-0.70035000000000003</v>
      </c>
      <c r="S9" s="2">
        <v>0.27994000000000002</v>
      </c>
      <c r="T9" s="2">
        <v>-0.61780000000000002</v>
      </c>
      <c r="U9" s="2">
        <v>0.22433</v>
      </c>
      <c r="V9" s="2">
        <v>-0.88888999999999996</v>
      </c>
      <c r="W9" s="2">
        <v>0.28261999999999998</v>
      </c>
      <c r="X9" s="2">
        <v>-0.73068</v>
      </c>
      <c r="Y9" s="2">
        <v>-1.779E-2</v>
      </c>
      <c r="Z9" s="2">
        <v>-0.72433000000000003</v>
      </c>
    </row>
    <row r="10" spans="1:26" x14ac:dyDescent="0.25">
      <c r="A10" t="s">
        <v>28</v>
      </c>
      <c r="B10" s="2">
        <v>6.1945399999999998E-2</v>
      </c>
      <c r="C10" s="2">
        <v>0.51949999999999996</v>
      </c>
      <c r="D10" s="2">
        <v>-0.31203999999999998</v>
      </c>
      <c r="E10" s="2">
        <v>0.63461000000000001</v>
      </c>
      <c r="F10" s="2">
        <v>-0.56506000000000001</v>
      </c>
      <c r="G10" s="2">
        <v>0.61175999999999997</v>
      </c>
      <c r="H10" s="2">
        <v>-0.38339000000000001</v>
      </c>
      <c r="I10" s="2">
        <v>0.37524000000000002</v>
      </c>
      <c r="J10" s="2">
        <v>-0.61785999999999996</v>
      </c>
      <c r="K10" s="2">
        <v>0.40125</v>
      </c>
      <c r="L10" s="2">
        <v>-0.55681999999999998</v>
      </c>
      <c r="M10" s="2">
        <v>0.39229999999999998</v>
      </c>
      <c r="N10" s="2">
        <v>-0.91983000000000004</v>
      </c>
      <c r="O10" s="2">
        <v>0.45071</v>
      </c>
      <c r="P10" s="2">
        <v>-0.69686999999999999</v>
      </c>
      <c r="Q10" s="2">
        <v>4.333E-2</v>
      </c>
      <c r="R10" s="2">
        <v>-0.69876000000000005</v>
      </c>
      <c r="S10" s="2">
        <v>0.30160999999999999</v>
      </c>
      <c r="T10" s="2">
        <v>-0.60470999999999997</v>
      </c>
      <c r="U10" s="2">
        <v>0.24804999999999999</v>
      </c>
      <c r="V10" s="2">
        <v>-0.88473999999999997</v>
      </c>
      <c r="W10" s="2">
        <v>0.30713000000000001</v>
      </c>
      <c r="X10" s="2">
        <v>-0.71487000000000001</v>
      </c>
      <c r="Y10" s="2">
        <v>6.4700000000000001E-3</v>
      </c>
      <c r="Z10" s="2">
        <v>-0.72146999999999994</v>
      </c>
    </row>
    <row r="11" spans="1:26" x14ac:dyDescent="0.25">
      <c r="A11" t="s">
        <v>28</v>
      </c>
      <c r="B11" s="2">
        <v>6.19648E-2</v>
      </c>
      <c r="C11" s="2">
        <v>0.51141000000000003</v>
      </c>
      <c r="D11" s="2">
        <v>-0.33013999999999999</v>
      </c>
      <c r="E11" s="2">
        <v>0.61462000000000006</v>
      </c>
      <c r="F11" s="2">
        <v>-0.58831999999999995</v>
      </c>
      <c r="G11" s="2">
        <v>0.60135000000000005</v>
      </c>
      <c r="H11" s="2">
        <v>-0.40381</v>
      </c>
      <c r="I11" s="2">
        <v>0.36193999999999998</v>
      </c>
      <c r="J11" s="2">
        <v>-0.63199000000000005</v>
      </c>
      <c r="K11" s="2">
        <v>0.38518999999999998</v>
      </c>
      <c r="L11" s="2">
        <v>-0.57452000000000003</v>
      </c>
      <c r="M11" s="2">
        <v>0.35998999999999998</v>
      </c>
      <c r="N11" s="2">
        <v>-0.93294999999999995</v>
      </c>
      <c r="O11" s="2">
        <v>0.42920000000000003</v>
      </c>
      <c r="P11" s="2">
        <v>-0.71274000000000004</v>
      </c>
      <c r="Q11" s="2">
        <v>1.932E-2</v>
      </c>
      <c r="R11" s="2">
        <v>-0.70138999999999996</v>
      </c>
      <c r="S11" s="2">
        <v>0.28560999999999998</v>
      </c>
      <c r="T11" s="2">
        <v>-0.61597000000000002</v>
      </c>
      <c r="U11" s="2">
        <v>0.22952</v>
      </c>
      <c r="V11" s="2">
        <v>-0.89490000000000003</v>
      </c>
      <c r="W11" s="2">
        <v>0.28722999999999999</v>
      </c>
      <c r="X11" s="2">
        <v>-0.72570999999999997</v>
      </c>
      <c r="Y11" s="2">
        <v>-1.559E-2</v>
      </c>
      <c r="Z11" s="2">
        <v>-0.72716999999999998</v>
      </c>
    </row>
    <row r="12" spans="1:26" x14ac:dyDescent="0.25">
      <c r="A12" t="s">
        <v>28</v>
      </c>
      <c r="B12" s="2">
        <v>6.1969099999999999E-2</v>
      </c>
      <c r="C12" s="2">
        <v>0.51427999999999996</v>
      </c>
      <c r="D12" s="2">
        <v>-0.32468000000000002</v>
      </c>
      <c r="E12" s="2">
        <v>0.62668000000000001</v>
      </c>
      <c r="F12" s="2">
        <v>-0.57596000000000003</v>
      </c>
      <c r="G12" s="2">
        <v>0.60336000000000001</v>
      </c>
      <c r="H12" s="2">
        <v>-0.39867999999999998</v>
      </c>
      <c r="I12" s="2">
        <v>0.36273</v>
      </c>
      <c r="J12" s="2">
        <v>-0.62634000000000001</v>
      </c>
      <c r="K12" s="2">
        <v>0.38879000000000002</v>
      </c>
      <c r="L12" s="2">
        <v>-0.56766000000000005</v>
      </c>
      <c r="M12" s="2">
        <v>0.37441999999999998</v>
      </c>
      <c r="N12" s="2">
        <v>-0.92725000000000002</v>
      </c>
      <c r="O12" s="2">
        <v>0.43701000000000001</v>
      </c>
      <c r="P12" s="2">
        <v>-0.70553999999999994</v>
      </c>
      <c r="Q12" s="2">
        <v>2.887E-2</v>
      </c>
      <c r="R12" s="2">
        <v>-0.69791000000000003</v>
      </c>
      <c r="S12" s="2">
        <v>0.2883</v>
      </c>
      <c r="T12" s="2">
        <v>-0.61339999999999995</v>
      </c>
      <c r="U12" s="2">
        <v>0.22858000000000001</v>
      </c>
      <c r="V12" s="2">
        <v>-0.88992000000000004</v>
      </c>
      <c r="W12" s="2">
        <v>0.29398000000000002</v>
      </c>
      <c r="X12" s="2">
        <v>-0.72643999999999997</v>
      </c>
      <c r="Y12" s="2">
        <v>-1.1440000000000001E-2</v>
      </c>
      <c r="Z12" s="2">
        <v>-0.72345000000000004</v>
      </c>
    </row>
    <row r="13" spans="1:26" x14ac:dyDescent="0.25">
      <c r="A13" t="s">
        <v>28</v>
      </c>
      <c r="B13" s="2">
        <v>6.19672E-2</v>
      </c>
      <c r="C13" s="2">
        <v>0.51404000000000005</v>
      </c>
      <c r="D13" s="2">
        <v>-0.32651000000000002</v>
      </c>
      <c r="E13" s="2">
        <v>0.62182999999999999</v>
      </c>
      <c r="F13" s="2">
        <v>-0.58013999999999999</v>
      </c>
      <c r="G13" s="2">
        <v>0.60360999999999998</v>
      </c>
      <c r="H13" s="2">
        <v>-0.40121000000000001</v>
      </c>
      <c r="I13" s="2">
        <v>0.36071999999999999</v>
      </c>
      <c r="J13" s="2">
        <v>-0.62951999999999997</v>
      </c>
      <c r="K13" s="2">
        <v>0.38674999999999998</v>
      </c>
      <c r="L13" s="2">
        <v>-0.56957999999999998</v>
      </c>
      <c r="M13" s="2">
        <v>0.37064000000000002</v>
      </c>
      <c r="N13" s="2">
        <v>-0.92876999999999998</v>
      </c>
      <c r="O13" s="2">
        <v>0.43472</v>
      </c>
      <c r="P13" s="2">
        <v>-0.70581000000000005</v>
      </c>
      <c r="Q13" s="2">
        <v>2.8230000000000002E-2</v>
      </c>
      <c r="R13" s="2">
        <v>-0.70282</v>
      </c>
      <c r="S13" s="2">
        <v>0.28809000000000001</v>
      </c>
      <c r="T13" s="2">
        <v>-0.61358999999999997</v>
      </c>
      <c r="U13" s="2">
        <v>0.23019000000000001</v>
      </c>
      <c r="V13" s="2">
        <v>-0.88939999999999997</v>
      </c>
      <c r="W13" s="2">
        <v>0.28882000000000002</v>
      </c>
      <c r="X13" s="2">
        <v>-0.72516000000000003</v>
      </c>
      <c r="Y13" s="2">
        <v>-9.1199999999999996E-3</v>
      </c>
      <c r="Z13" s="2">
        <v>-0.72372000000000003</v>
      </c>
    </row>
    <row r="14" spans="1:26" x14ac:dyDescent="0.25">
      <c r="A14" t="s">
        <v>28</v>
      </c>
      <c r="B14" s="2">
        <v>6.1923600000000002E-2</v>
      </c>
      <c r="C14" s="2">
        <v>0.54117000000000004</v>
      </c>
      <c r="D14" s="2">
        <v>-0.28232000000000002</v>
      </c>
      <c r="E14" s="2">
        <v>0.67188000000000003</v>
      </c>
      <c r="F14" s="2">
        <v>-0.53408999999999995</v>
      </c>
      <c r="G14" s="2">
        <v>0.63488999999999995</v>
      </c>
      <c r="H14" s="2">
        <v>-0.35116999999999998</v>
      </c>
      <c r="I14" s="2">
        <v>0.41541</v>
      </c>
      <c r="J14" s="2">
        <v>-0.59848000000000001</v>
      </c>
      <c r="K14" s="2">
        <v>0.43419999999999997</v>
      </c>
      <c r="L14" s="2">
        <v>-0.53607000000000005</v>
      </c>
      <c r="M14" s="2">
        <v>0.44298999999999999</v>
      </c>
      <c r="N14" s="2">
        <v>-0.89651000000000003</v>
      </c>
      <c r="O14" s="2">
        <v>0.49445</v>
      </c>
      <c r="P14" s="2">
        <v>-0.66823999999999995</v>
      </c>
      <c r="Q14" s="2">
        <v>8.6610000000000006E-2</v>
      </c>
      <c r="R14" s="2">
        <v>-0.69589000000000001</v>
      </c>
      <c r="S14" s="2">
        <v>0.34137000000000001</v>
      </c>
      <c r="T14" s="2">
        <v>-0.58931999999999995</v>
      </c>
      <c r="U14" s="2">
        <v>0.30904999999999999</v>
      </c>
      <c r="V14" s="2">
        <v>-0.86877000000000004</v>
      </c>
      <c r="W14" s="2">
        <v>0.35305999999999998</v>
      </c>
      <c r="X14" s="2">
        <v>-0.70028999999999997</v>
      </c>
      <c r="Y14" s="2">
        <v>5.0290000000000001E-2</v>
      </c>
      <c r="Z14" s="2">
        <v>-0.72040000000000004</v>
      </c>
    </row>
    <row r="15" spans="1:26" x14ac:dyDescent="0.25">
      <c r="A15" t="s">
        <v>28</v>
      </c>
      <c r="B15" s="2">
        <v>6.1916499999999999E-2</v>
      </c>
      <c r="C15" s="2">
        <v>0.53842000000000001</v>
      </c>
      <c r="D15" s="2">
        <v>-0.28946</v>
      </c>
      <c r="E15" s="2">
        <v>0.66315000000000002</v>
      </c>
      <c r="F15" s="2">
        <v>-0.54152999999999996</v>
      </c>
      <c r="G15" s="2">
        <v>0.62988</v>
      </c>
      <c r="H15" s="2">
        <v>-0.35872999999999999</v>
      </c>
      <c r="I15" s="2">
        <v>0.40649000000000002</v>
      </c>
      <c r="J15" s="2">
        <v>-0.60351999999999995</v>
      </c>
      <c r="K15" s="2">
        <v>0.43185000000000001</v>
      </c>
      <c r="L15" s="2">
        <v>-0.54330000000000001</v>
      </c>
      <c r="M15" s="2">
        <v>0.43380999999999997</v>
      </c>
      <c r="N15" s="2">
        <v>-0.90100000000000002</v>
      </c>
      <c r="O15" s="2">
        <v>0.48516999999999999</v>
      </c>
      <c r="P15" s="2">
        <v>-0.67559999999999998</v>
      </c>
      <c r="Q15" s="2">
        <v>7.5499999999999998E-2</v>
      </c>
      <c r="R15" s="2">
        <v>-0.69467000000000001</v>
      </c>
      <c r="S15" s="2">
        <v>0.33295000000000002</v>
      </c>
      <c r="T15" s="2">
        <v>-0.59482000000000002</v>
      </c>
      <c r="U15" s="2">
        <v>0.29015999999999997</v>
      </c>
      <c r="V15" s="2">
        <v>-0.87380999999999998</v>
      </c>
      <c r="W15" s="2">
        <v>0.34247</v>
      </c>
      <c r="X15" s="2">
        <v>-0.70821999999999996</v>
      </c>
      <c r="Y15" s="2">
        <v>4.2569999999999997E-2</v>
      </c>
      <c r="Z15" s="2">
        <v>-0.72501000000000004</v>
      </c>
    </row>
    <row r="16" spans="1:26" x14ac:dyDescent="0.25">
      <c r="A16" t="s">
        <v>28</v>
      </c>
      <c r="B16" s="2">
        <v>6.1915699999999997E-2</v>
      </c>
      <c r="C16" s="2">
        <v>0.54818999999999996</v>
      </c>
      <c r="D16" s="2">
        <v>-0.27050999999999997</v>
      </c>
      <c r="E16" s="2">
        <v>0.68137000000000003</v>
      </c>
      <c r="F16" s="2">
        <v>-0.52022999999999997</v>
      </c>
      <c r="G16" s="2">
        <v>0.64581</v>
      </c>
      <c r="H16" s="2">
        <v>-0.33743000000000001</v>
      </c>
      <c r="I16" s="2">
        <v>0.42920000000000003</v>
      </c>
      <c r="J16" s="2">
        <v>-0.58716000000000002</v>
      </c>
      <c r="K16" s="2">
        <v>0.44705</v>
      </c>
      <c r="L16" s="2">
        <v>-0.53015000000000001</v>
      </c>
      <c r="M16" s="2">
        <v>0.46625</v>
      </c>
      <c r="N16" s="2">
        <v>-0.88463999999999998</v>
      </c>
      <c r="O16" s="2">
        <v>0.50878999999999996</v>
      </c>
      <c r="P16" s="2">
        <v>-0.66266000000000003</v>
      </c>
      <c r="Q16" s="2">
        <v>0.10364</v>
      </c>
      <c r="R16" s="2">
        <v>-0.69830000000000003</v>
      </c>
      <c r="S16" s="2">
        <v>0.35226000000000002</v>
      </c>
      <c r="T16" s="2">
        <v>-0.58504999999999996</v>
      </c>
      <c r="U16" s="2">
        <v>0.32123000000000002</v>
      </c>
      <c r="V16" s="2">
        <v>-0.86462000000000006</v>
      </c>
      <c r="W16" s="2">
        <v>0.36707000000000001</v>
      </c>
      <c r="X16" s="2">
        <v>-0.69689999999999996</v>
      </c>
      <c r="Y16" s="2">
        <v>6.3869999999999996E-2</v>
      </c>
      <c r="Z16" s="2">
        <v>-0.72375</v>
      </c>
    </row>
    <row r="17" spans="1:26" x14ac:dyDescent="0.25">
      <c r="A17" t="s">
        <v>28</v>
      </c>
      <c r="B17" s="2">
        <v>6.1902899999999997E-2</v>
      </c>
      <c r="C17" s="2">
        <v>0.55496000000000001</v>
      </c>
      <c r="D17" s="2">
        <v>-0.24526999999999999</v>
      </c>
      <c r="E17" s="2">
        <v>0.69872999999999996</v>
      </c>
      <c r="F17" s="2">
        <v>-0.48488999999999999</v>
      </c>
      <c r="G17" s="2">
        <v>0.65347</v>
      </c>
      <c r="H17" s="2">
        <v>-0.30675999999999998</v>
      </c>
      <c r="I17" s="2">
        <v>0.45184000000000002</v>
      </c>
      <c r="J17" s="2">
        <v>-0.56438999999999995</v>
      </c>
      <c r="K17" s="2">
        <v>0.46734999999999999</v>
      </c>
      <c r="L17" s="2">
        <v>-0.50375000000000003</v>
      </c>
      <c r="M17" s="2">
        <v>0.50402999999999998</v>
      </c>
      <c r="N17" s="2">
        <v>-0.86368</v>
      </c>
      <c r="O17" s="2">
        <v>0.53085000000000004</v>
      </c>
      <c r="P17" s="2">
        <v>-0.63436999999999999</v>
      </c>
      <c r="Q17" s="2">
        <v>0.13</v>
      </c>
      <c r="R17" s="2">
        <v>-0.68835000000000002</v>
      </c>
      <c r="S17" s="2">
        <v>0.37103000000000003</v>
      </c>
      <c r="T17" s="2">
        <v>-0.56415000000000004</v>
      </c>
      <c r="U17" s="2">
        <v>0.35532000000000002</v>
      </c>
      <c r="V17" s="2">
        <v>-0.84762999999999999</v>
      </c>
      <c r="W17" s="2">
        <v>0.39661000000000002</v>
      </c>
      <c r="X17" s="2">
        <v>-0.67852999999999997</v>
      </c>
      <c r="Y17" s="2">
        <v>9.5890000000000003E-2</v>
      </c>
      <c r="Z17" s="2">
        <v>-0.71709999999999996</v>
      </c>
    </row>
    <row r="18" spans="1:26" x14ac:dyDescent="0.25">
      <c r="A18" t="s">
        <v>28</v>
      </c>
      <c r="B18" s="2">
        <v>6.19648E-2</v>
      </c>
      <c r="C18" s="2">
        <v>0.51343000000000005</v>
      </c>
      <c r="D18" s="2">
        <v>-0.33926000000000001</v>
      </c>
      <c r="E18" s="2">
        <v>0.62039</v>
      </c>
      <c r="F18" s="2">
        <v>-0.60268999999999995</v>
      </c>
      <c r="G18" s="2">
        <v>0.60214000000000001</v>
      </c>
      <c r="H18" s="2">
        <v>-0.41696</v>
      </c>
      <c r="I18" s="2">
        <v>0.35614000000000001</v>
      </c>
      <c r="J18" s="2">
        <v>-0.64342999999999995</v>
      </c>
      <c r="K18" s="2">
        <v>0.38306000000000001</v>
      </c>
      <c r="L18" s="2">
        <v>-0.58455999999999997</v>
      </c>
      <c r="M18" s="2">
        <v>0.35116999999999998</v>
      </c>
      <c r="N18" s="2">
        <v>-0.93630999999999998</v>
      </c>
      <c r="O18" s="2">
        <v>0.42575000000000002</v>
      </c>
      <c r="P18" s="2">
        <v>-0.72255999999999998</v>
      </c>
      <c r="Q18" s="2">
        <v>1.456E-2</v>
      </c>
      <c r="R18" s="2">
        <v>-0.70891999999999999</v>
      </c>
      <c r="S18" s="2">
        <v>0.28204000000000001</v>
      </c>
      <c r="T18" s="2">
        <v>-0.62768999999999997</v>
      </c>
      <c r="U18" s="2">
        <v>0.21695</v>
      </c>
      <c r="V18" s="2">
        <v>-0.90356000000000003</v>
      </c>
      <c r="W18" s="2">
        <v>0.28271000000000002</v>
      </c>
      <c r="X18" s="2">
        <v>-0.74102999999999997</v>
      </c>
      <c r="Y18" s="2">
        <v>-2.368E-2</v>
      </c>
      <c r="Z18" s="2">
        <v>-0.73489000000000004</v>
      </c>
    </row>
    <row r="19" spans="1:26" x14ac:dyDescent="0.25">
      <c r="A19" t="s">
        <v>28</v>
      </c>
      <c r="B19" s="2">
        <v>6.1945800000000002E-2</v>
      </c>
      <c r="C19" s="2">
        <v>0.53283999999999998</v>
      </c>
      <c r="D19" s="2">
        <v>-0.29807</v>
      </c>
      <c r="E19" s="2">
        <v>0.65532999999999997</v>
      </c>
      <c r="F19" s="2">
        <v>-0.54876999999999998</v>
      </c>
      <c r="G19" s="2">
        <v>0.62411000000000005</v>
      </c>
      <c r="H19" s="2">
        <v>-0.36530000000000001</v>
      </c>
      <c r="I19" s="2">
        <v>0.40076000000000001</v>
      </c>
      <c r="J19" s="2">
        <v>-0.60811999999999999</v>
      </c>
      <c r="K19" s="2">
        <v>0.41778999999999999</v>
      </c>
      <c r="L19" s="2">
        <v>-0.54949999999999999</v>
      </c>
      <c r="M19" s="2">
        <v>0.41937000000000002</v>
      </c>
      <c r="N19" s="2">
        <v>-0.90781000000000001</v>
      </c>
      <c r="O19" s="2">
        <v>0.47620000000000001</v>
      </c>
      <c r="P19" s="2">
        <v>-0.68549000000000004</v>
      </c>
      <c r="Q19" s="2">
        <v>6.2100000000000002E-2</v>
      </c>
      <c r="R19" s="2">
        <v>-0.70101999999999998</v>
      </c>
      <c r="S19" s="2">
        <v>0.32062000000000002</v>
      </c>
      <c r="T19" s="2">
        <v>-0.59975999999999996</v>
      </c>
      <c r="U19" s="2">
        <v>0.27798</v>
      </c>
      <c r="V19" s="2">
        <v>-0.88134999999999997</v>
      </c>
      <c r="W19" s="2">
        <v>0.33196999999999999</v>
      </c>
      <c r="X19" s="2">
        <v>-0.71145999999999998</v>
      </c>
      <c r="Y19" s="2">
        <v>2.545E-2</v>
      </c>
      <c r="Z19" s="2">
        <v>-0.72418000000000005</v>
      </c>
    </row>
    <row r="20" spans="1:26" x14ac:dyDescent="0.25">
      <c r="A20" t="s">
        <v>28</v>
      </c>
      <c r="B20" s="2">
        <v>6.1997900000000002E-2</v>
      </c>
      <c r="C20" s="2">
        <v>0.50478999999999996</v>
      </c>
      <c r="D20" s="2">
        <v>-0.33875</v>
      </c>
      <c r="E20" s="2">
        <v>0.60714999999999997</v>
      </c>
      <c r="F20" s="2">
        <v>-0.59714</v>
      </c>
      <c r="G20" s="2">
        <v>0.59292999999999996</v>
      </c>
      <c r="H20" s="2">
        <v>-0.41443000000000002</v>
      </c>
      <c r="I20" s="2">
        <v>0.34387000000000001</v>
      </c>
      <c r="J20" s="2">
        <v>-0.63619999999999999</v>
      </c>
      <c r="K20" s="2">
        <v>0.37169999999999997</v>
      </c>
      <c r="L20" s="2">
        <v>-0.57886000000000004</v>
      </c>
      <c r="M20" s="2">
        <v>0.34421000000000002</v>
      </c>
      <c r="N20" s="2">
        <v>-0.93889999999999996</v>
      </c>
      <c r="O20" s="2">
        <v>0.41449000000000003</v>
      </c>
      <c r="P20" s="2">
        <v>-0.71828999999999998</v>
      </c>
      <c r="Q20" s="2">
        <v>8.1200000000000005E-3</v>
      </c>
      <c r="R20" s="2">
        <v>-0.70233000000000001</v>
      </c>
      <c r="S20" s="2">
        <v>0.27176</v>
      </c>
      <c r="T20" s="2">
        <v>-0.62039</v>
      </c>
      <c r="U20" s="2">
        <v>0.2034</v>
      </c>
      <c r="V20" s="2">
        <v>-0.89590000000000003</v>
      </c>
      <c r="W20" s="2">
        <v>0.27102999999999999</v>
      </c>
      <c r="X20" s="2">
        <v>-0.73202999999999996</v>
      </c>
      <c r="Y20" s="2">
        <v>-3.107E-2</v>
      </c>
      <c r="Z20" s="2">
        <v>-0.72241</v>
      </c>
    </row>
    <row r="21" spans="1:26" x14ac:dyDescent="0.25">
      <c r="A21" t="s">
        <v>28</v>
      </c>
      <c r="B21" s="2">
        <v>6.1923100000000002E-2</v>
      </c>
      <c r="C21" s="2">
        <v>0.51919999999999999</v>
      </c>
      <c r="D21" s="2">
        <v>-0.31692999999999999</v>
      </c>
      <c r="E21" s="2">
        <v>0.63007000000000002</v>
      </c>
      <c r="F21" s="2">
        <v>-0.57277999999999996</v>
      </c>
      <c r="G21" s="2">
        <v>0.60846</v>
      </c>
      <c r="H21" s="2">
        <v>-0.38891999999999999</v>
      </c>
      <c r="I21" s="2">
        <v>0.37237999999999999</v>
      </c>
      <c r="J21" s="2">
        <v>-0.61953999999999998</v>
      </c>
      <c r="K21" s="2">
        <v>0.39487</v>
      </c>
      <c r="L21" s="2">
        <v>-0.55962999999999996</v>
      </c>
      <c r="M21" s="2">
        <v>0.38284000000000001</v>
      </c>
      <c r="N21" s="2">
        <v>-0.92383000000000004</v>
      </c>
      <c r="O21" s="2">
        <v>0.44467000000000001</v>
      </c>
      <c r="P21" s="2">
        <v>-0.69962000000000002</v>
      </c>
      <c r="Q21" s="2">
        <v>3.7539999999999997E-2</v>
      </c>
      <c r="R21" s="2">
        <v>-0.69652999999999998</v>
      </c>
      <c r="S21" s="2">
        <v>0.29471000000000003</v>
      </c>
      <c r="T21" s="2">
        <v>-0.61077999999999999</v>
      </c>
      <c r="U21" s="2">
        <v>0.24343999999999999</v>
      </c>
      <c r="V21" s="2">
        <v>-0.88205</v>
      </c>
      <c r="W21" s="2">
        <v>0.30026000000000003</v>
      </c>
      <c r="X21" s="2">
        <v>-0.72250000000000003</v>
      </c>
      <c r="Y21" s="2">
        <v>-3.2000000000000002E-3</v>
      </c>
      <c r="Z21" s="2">
        <v>-0.72272000000000003</v>
      </c>
    </row>
    <row r="22" spans="1:26" x14ac:dyDescent="0.25">
      <c r="A22" t="s">
        <v>28</v>
      </c>
      <c r="B22" s="2">
        <v>6.1994500000000001E-2</v>
      </c>
      <c r="C22" s="2">
        <v>0.51195999999999997</v>
      </c>
      <c r="D22" s="2">
        <v>-0.33257999999999999</v>
      </c>
      <c r="E22" s="2">
        <v>0.62073</v>
      </c>
      <c r="F22" s="2">
        <v>-0.58731</v>
      </c>
      <c r="G22" s="2">
        <v>0.60253999999999996</v>
      </c>
      <c r="H22" s="2">
        <v>-0.40637000000000001</v>
      </c>
      <c r="I22" s="2">
        <v>0.35843000000000003</v>
      </c>
      <c r="J22" s="2">
        <v>-0.63149999999999995</v>
      </c>
      <c r="K22" s="2">
        <v>0.38312000000000002</v>
      </c>
      <c r="L22" s="2">
        <v>-0.57250999999999996</v>
      </c>
      <c r="M22" s="2">
        <v>0.35744999999999999</v>
      </c>
      <c r="N22" s="2">
        <v>-0.93393000000000004</v>
      </c>
      <c r="O22" s="2">
        <v>0.42788999999999999</v>
      </c>
      <c r="P22" s="2">
        <v>-0.71389999999999998</v>
      </c>
      <c r="Q22" s="2">
        <v>1.9040000000000001E-2</v>
      </c>
      <c r="R22" s="2">
        <v>-0.70374000000000003</v>
      </c>
      <c r="S22" s="2">
        <v>0.2858</v>
      </c>
      <c r="T22" s="2">
        <v>-0.61941999999999997</v>
      </c>
      <c r="U22" s="2">
        <v>0.22423999999999999</v>
      </c>
      <c r="V22" s="2">
        <v>-0.89661000000000002</v>
      </c>
      <c r="W22" s="2">
        <v>0.28564000000000001</v>
      </c>
      <c r="X22" s="2">
        <v>-0.73275999999999997</v>
      </c>
      <c r="Y22" s="2">
        <v>-1.602E-2</v>
      </c>
      <c r="Z22" s="2">
        <v>-0.72484999999999999</v>
      </c>
    </row>
    <row r="23" spans="1:26" x14ac:dyDescent="0.25">
      <c r="B23" s="2">
        <f>AVERAGE(Taulukko_calib[Column2])</f>
        <v>6.1951857142857142E-2</v>
      </c>
      <c r="C23" s="2">
        <f>AVERAGE(Taulukko_calib[Column3])</f>
        <v>0.5221904761904762</v>
      </c>
      <c r="D23" s="2">
        <f>AVERAGE(Taulukko_calib[Column4])</f>
        <v>-0.31136619047619052</v>
      </c>
      <c r="E23" s="2">
        <f>AVERAGE(Taulukko_calib[Column5])</f>
        <v>0.63660238095238098</v>
      </c>
      <c r="F23" s="2">
        <f>AVERAGE(Taulukko_calib[Column6])</f>
        <v>-0.56491095238095235</v>
      </c>
      <c r="G23" s="2">
        <f>AVERAGE(Taulukko_calib[Column7])</f>
        <v>0.61284047619047632</v>
      </c>
      <c r="H23" s="2">
        <f>AVERAGE(Taulukko_calib[Column8])</f>
        <v>-0.38303904761904756</v>
      </c>
      <c r="I23" s="2">
        <f>AVERAGE(Taulukko_calib[Column9])</f>
        <v>0.37901571428571423</v>
      </c>
      <c r="J23" s="2">
        <f>AVERAGE(Taulukko_calib[Column10])</f>
        <v>-0.61699095238095247</v>
      </c>
      <c r="K23" s="2">
        <f>AVERAGE(Taulukko_calib[Column11])</f>
        <v>0.40255857142857143</v>
      </c>
      <c r="L23" s="2">
        <f>AVERAGE(Taulukko_calib[Column12])</f>
        <v>-0.55788095238095248</v>
      </c>
      <c r="M23" s="2">
        <f>AVERAGE(Taulukko_calib[Column13])</f>
        <v>0.39261190476190472</v>
      </c>
      <c r="N23" s="2">
        <f>AVERAGE(Taulukko_calib[Column14])</f>
        <v>-0.91730619047619044</v>
      </c>
      <c r="O23" s="2">
        <f>AVERAGE(Taulukko_calib[Column15])</f>
        <v>0.45332428571428568</v>
      </c>
      <c r="P23" s="2">
        <f>AVERAGE(Taulukko_calib[Column16])</f>
        <v>-0.69478285714285715</v>
      </c>
      <c r="Q23" s="2">
        <f>AVERAGE(Taulukko_calib[Column17])</f>
        <v>4.5759047619047623E-2</v>
      </c>
      <c r="R23" s="2">
        <f>AVERAGE(Taulukko_calib[Column18])</f>
        <v>-0.69893476190476189</v>
      </c>
      <c r="S23" s="2">
        <f>AVERAGE(Taulukko_calib[Column19])</f>
        <v>0.30384904761904769</v>
      </c>
      <c r="T23" s="2">
        <f>AVERAGE(Taulukko_calib[Column20])</f>
        <v>-0.60576428571428576</v>
      </c>
      <c r="U23" s="2">
        <f>AVERAGE(Taulukko_calib[Column21])</f>
        <v>0.25389142857142855</v>
      </c>
      <c r="V23" s="2">
        <f>AVERAGE(Taulukko_calib[Column22])</f>
        <v>-0.88258809523809523</v>
      </c>
      <c r="W23" s="2">
        <f>AVERAGE(Taulukko_calib[Column23])</f>
        <v>0.30974095238095234</v>
      </c>
      <c r="X23" s="2">
        <f>AVERAGE(Taulukko_calib[Column24])</f>
        <v>-0.71779000000000026</v>
      </c>
      <c r="Y23" s="2">
        <f>AVERAGE(Taulukko_calib[Column25])</f>
        <v>8.4833333333333323E-3</v>
      </c>
      <c r="Z23" s="2">
        <f>AVERAGE(Taulukko_calib[Column26])</f>
        <v>-0.72304571428571429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A19" zoomScale="115" zoomScaleNormal="115" workbookViewId="0">
      <selection activeCell="H42" sqref="H42"/>
    </sheetView>
  </sheetViews>
  <sheetFormatPr defaultRowHeight="15" x14ac:dyDescent="0.25"/>
  <cols>
    <col min="2" max="2" width="13.7109375" customWidth="1"/>
    <col min="3" max="3" width="12.85546875" customWidth="1"/>
    <col min="5" max="5" width="14.42578125" customWidth="1"/>
    <col min="6" max="6" width="9.5703125" customWidth="1"/>
    <col min="7" max="7" width="12.42578125" customWidth="1"/>
  </cols>
  <sheetData>
    <row r="1" spans="1:16" x14ac:dyDescent="0.25">
      <c r="A1" t="s">
        <v>0</v>
      </c>
      <c r="B1" t="s">
        <v>29</v>
      </c>
      <c r="C1" t="s">
        <v>30</v>
      </c>
      <c r="D1" t="s">
        <v>1</v>
      </c>
      <c r="E1" t="s">
        <v>29</v>
      </c>
      <c r="F1" t="s">
        <v>31</v>
      </c>
      <c r="G1" t="s">
        <v>32</v>
      </c>
      <c r="J1" t="s">
        <v>34</v>
      </c>
      <c r="L1" t="s">
        <v>35</v>
      </c>
    </row>
    <row r="2" spans="1:16" x14ac:dyDescent="0.25">
      <c r="B2">
        <v>190</v>
      </c>
      <c r="C2">
        <v>251</v>
      </c>
      <c r="E2">
        <v>-0.78602550000000004</v>
      </c>
      <c r="F2">
        <v>4.0989890000000004</v>
      </c>
      <c r="G2">
        <v>-0.39301276000000002</v>
      </c>
      <c r="J2">
        <f>-320 + B2</f>
        <v>-130</v>
      </c>
      <c r="L2">
        <f>-240+C2</f>
        <v>11</v>
      </c>
    </row>
    <row r="3" spans="1:16" x14ac:dyDescent="0.25">
      <c r="B3">
        <v>343</v>
      </c>
      <c r="C3">
        <v>240</v>
      </c>
      <c r="E3">
        <v>0.27079797</v>
      </c>
      <c r="F3">
        <v>4.3221765000000003</v>
      </c>
      <c r="G3">
        <v>0.13539898</v>
      </c>
      <c r="J3">
        <f t="shared" ref="J3:J14" si="0">-320 + B3</f>
        <v>23</v>
      </c>
      <c r="L3">
        <f t="shared" ref="L3:L14" si="1">-240+C3</f>
        <v>0</v>
      </c>
      <c r="P3" t="s">
        <v>38</v>
      </c>
    </row>
    <row r="4" spans="1:16" x14ac:dyDescent="0.25">
      <c r="B4">
        <v>487</v>
      </c>
      <c r="C4">
        <v>242</v>
      </c>
      <c r="E4">
        <v>1.4089236999999999</v>
      </c>
      <c r="F4">
        <v>4.2827573000000001</v>
      </c>
      <c r="G4">
        <v>0</v>
      </c>
      <c r="J4">
        <f t="shared" si="0"/>
        <v>167</v>
      </c>
      <c r="L4">
        <f t="shared" si="1"/>
        <v>2</v>
      </c>
    </row>
    <row r="5" spans="1:16" x14ac:dyDescent="0.25">
      <c r="B5">
        <v>578</v>
      </c>
      <c r="C5">
        <v>248</v>
      </c>
      <c r="E5">
        <v>2.3421723999999999</v>
      </c>
      <c r="F5">
        <v>4.0541195999999999</v>
      </c>
      <c r="G5">
        <v>-0.14638577</v>
      </c>
      <c r="J5">
        <f t="shared" si="0"/>
        <v>258</v>
      </c>
      <c r="L5">
        <f t="shared" si="1"/>
        <v>8</v>
      </c>
    </row>
    <row r="6" spans="1:16" x14ac:dyDescent="0.25">
      <c r="B6">
        <v>465</v>
      </c>
      <c r="C6">
        <v>215</v>
      </c>
      <c r="E6">
        <v>1.7072419999999999</v>
      </c>
      <c r="F6">
        <v>6.4869579999999996</v>
      </c>
      <c r="G6">
        <v>-1.2804314999999999</v>
      </c>
      <c r="J6">
        <f t="shared" si="0"/>
        <v>145</v>
      </c>
      <c r="L6">
        <f t="shared" si="1"/>
        <v>-25</v>
      </c>
      <c r="M6" t="s">
        <v>41</v>
      </c>
    </row>
    <row r="7" spans="1:16" x14ac:dyDescent="0.25">
      <c r="B7">
        <v>352</v>
      </c>
      <c r="C7">
        <v>192</v>
      </c>
      <c r="E7">
        <v>0.63116497000000005</v>
      </c>
      <c r="F7">
        <v>10.034331999999999</v>
      </c>
      <c r="G7">
        <v>-0.94674740000000002</v>
      </c>
      <c r="J7">
        <f t="shared" si="0"/>
        <v>32</v>
      </c>
      <c r="L7">
        <f t="shared" si="1"/>
        <v>-48</v>
      </c>
      <c r="M7" t="s">
        <v>41</v>
      </c>
    </row>
    <row r="8" spans="1:16" x14ac:dyDescent="0.25">
      <c r="B8">
        <v>212</v>
      </c>
      <c r="C8">
        <v>258</v>
      </c>
      <c r="E8">
        <v>-1.2867622000000001</v>
      </c>
      <c r="F8">
        <v>8.1300559999999997</v>
      </c>
      <c r="G8">
        <v>-0.25735244000000002</v>
      </c>
      <c r="J8">
        <f t="shared" si="0"/>
        <v>-108</v>
      </c>
      <c r="L8">
        <f t="shared" si="1"/>
        <v>18</v>
      </c>
    </row>
    <row r="9" spans="1:16" x14ac:dyDescent="0.25">
      <c r="B9">
        <v>21</v>
      </c>
      <c r="C9">
        <v>401</v>
      </c>
      <c r="E9">
        <v>-1.8323851</v>
      </c>
      <c r="F9">
        <v>3.001754</v>
      </c>
      <c r="G9">
        <v>-1.0307166999999999</v>
      </c>
      <c r="J9">
        <f t="shared" si="0"/>
        <v>-299</v>
      </c>
      <c r="L9">
        <f t="shared" si="1"/>
        <v>161</v>
      </c>
    </row>
    <row r="10" spans="1:16" x14ac:dyDescent="0.25">
      <c r="B10">
        <v>619</v>
      </c>
      <c r="C10">
        <v>423</v>
      </c>
      <c r="E10">
        <v>1.5360028999999999</v>
      </c>
      <c r="F10">
        <v>2.2768266000000001</v>
      </c>
      <c r="G10">
        <v>-0.90353110000000003</v>
      </c>
      <c r="J10">
        <f t="shared" si="0"/>
        <v>299</v>
      </c>
      <c r="L10">
        <f t="shared" si="1"/>
        <v>183</v>
      </c>
    </row>
    <row r="11" spans="1:16" x14ac:dyDescent="0.25">
      <c r="B11">
        <v>490</v>
      </c>
      <c r="C11">
        <v>45</v>
      </c>
      <c r="E11">
        <v>0.82468754</v>
      </c>
      <c r="F11">
        <v>2.2075284000000002</v>
      </c>
      <c r="G11">
        <v>0.44982958000000001</v>
      </c>
      <c r="J11">
        <f t="shared" si="0"/>
        <v>170</v>
      </c>
      <c r="L11">
        <f t="shared" si="1"/>
        <v>-195</v>
      </c>
      <c r="M11" t="s">
        <v>41</v>
      </c>
    </row>
    <row r="12" spans="1:16" x14ac:dyDescent="0.25">
      <c r="B12">
        <v>402</v>
      </c>
      <c r="C12">
        <v>86</v>
      </c>
      <c r="E12">
        <v>0.28147018000000001</v>
      </c>
      <c r="F12">
        <v>1.721346</v>
      </c>
      <c r="G12">
        <v>0.45035227999999999</v>
      </c>
      <c r="J12">
        <f t="shared" si="0"/>
        <v>82</v>
      </c>
      <c r="L12">
        <f t="shared" si="1"/>
        <v>-154</v>
      </c>
    </row>
    <row r="13" spans="1:16" x14ac:dyDescent="0.25">
      <c r="B13">
        <v>24</v>
      </c>
      <c r="C13">
        <v>185</v>
      </c>
      <c r="E13">
        <v>-4.2028135999999998</v>
      </c>
      <c r="F13">
        <v>8.6330609999999997</v>
      </c>
      <c r="G13">
        <v>-0.30020097000000001</v>
      </c>
      <c r="J13">
        <f t="shared" si="0"/>
        <v>-296</v>
      </c>
      <c r="L13">
        <f t="shared" si="1"/>
        <v>-55</v>
      </c>
      <c r="M13" t="s">
        <v>41</v>
      </c>
    </row>
    <row r="14" spans="1:16" x14ac:dyDescent="0.25">
      <c r="B14">
        <v>27</v>
      </c>
      <c r="C14">
        <v>64</v>
      </c>
      <c r="E14">
        <v>-0.77273493999999998</v>
      </c>
      <c r="F14">
        <v>1.4892521000000001</v>
      </c>
      <c r="G14">
        <v>0.55195355000000001</v>
      </c>
      <c r="J14">
        <f t="shared" si="0"/>
        <v>-293</v>
      </c>
      <c r="L14">
        <f t="shared" si="1"/>
        <v>-176</v>
      </c>
    </row>
    <row r="16" spans="1:16" x14ac:dyDescent="0.25">
      <c r="L16" s="3"/>
      <c r="M16" s="3" t="s">
        <v>39</v>
      </c>
      <c r="N16" s="3"/>
    </row>
    <row r="17" spans="2:14" x14ac:dyDescent="0.25">
      <c r="L17" s="3" t="s">
        <v>37</v>
      </c>
      <c r="M17" s="3" t="s">
        <v>40</v>
      </c>
      <c r="N17" s="3"/>
    </row>
    <row r="18" spans="2:14" x14ac:dyDescent="0.25">
      <c r="L18">
        <f>E2/F2</f>
        <v>-0.19176082199781458</v>
      </c>
      <c r="M18">
        <f>-G2/F2</f>
        <v>9.5880413438533249E-2</v>
      </c>
    </row>
    <row r="19" spans="2:14" x14ac:dyDescent="0.25">
      <c r="L19">
        <f t="shared" ref="L19:L32" si="2">E3/F3</f>
        <v>6.2653149402852937E-2</v>
      </c>
      <c r="M19">
        <f t="shared" ref="M19:M30" si="3">-G3/F3</f>
        <v>-3.1326573544601888E-2</v>
      </c>
    </row>
    <row r="20" spans="2:14" x14ac:dyDescent="0.25">
      <c r="B20" t="s">
        <v>33</v>
      </c>
      <c r="E20" t="s">
        <v>36</v>
      </c>
      <c r="L20">
        <f t="shared" si="2"/>
        <v>0.32897584460366219</v>
      </c>
      <c r="M20">
        <f t="shared" si="3"/>
        <v>0</v>
      </c>
    </row>
    <row r="21" spans="2:14" x14ac:dyDescent="0.25">
      <c r="L21">
        <f t="shared" si="2"/>
        <v>0.57772651798432384</v>
      </c>
      <c r="M21">
        <f t="shared" si="3"/>
        <v>3.6107906140706851E-2</v>
      </c>
    </row>
    <row r="22" spans="2:14" x14ac:dyDescent="0.25">
      <c r="L22">
        <f t="shared" si="2"/>
        <v>0.2631806772912666</v>
      </c>
      <c r="M22">
        <f t="shared" si="3"/>
        <v>0.19738550796844992</v>
      </c>
      <c r="N22" t="s">
        <v>41</v>
      </c>
    </row>
    <row r="23" spans="2:14" x14ac:dyDescent="0.25">
      <c r="L23">
        <f t="shared" si="2"/>
        <v>6.2900546842580063E-2</v>
      </c>
      <c r="M23">
        <f t="shared" si="3"/>
        <v>9.4350814782688086E-2</v>
      </c>
      <c r="N23" t="s">
        <v>41</v>
      </c>
    </row>
    <row r="24" spans="2:14" x14ac:dyDescent="0.25">
      <c r="L24">
        <f t="shared" si="2"/>
        <v>-0.15827224314322066</v>
      </c>
      <c r="M24">
        <f t="shared" si="3"/>
        <v>3.1654448628644138E-2</v>
      </c>
    </row>
    <row r="25" spans="2:14" x14ac:dyDescent="0.25">
      <c r="L25">
        <f t="shared" si="2"/>
        <v>-0.61043813050636397</v>
      </c>
      <c r="M25">
        <f t="shared" si="3"/>
        <v>0.34337147547733754</v>
      </c>
    </row>
    <row r="26" spans="2:14" x14ac:dyDescent="0.25">
      <c r="L26">
        <f t="shared" si="2"/>
        <v>0.67462445317530984</v>
      </c>
      <c r="M26">
        <f t="shared" si="3"/>
        <v>0.39683790588180934</v>
      </c>
    </row>
    <row r="27" spans="2:14" x14ac:dyDescent="0.25">
      <c r="L27">
        <f t="shared" si="2"/>
        <v>0.3735795833929022</v>
      </c>
      <c r="M27">
        <f t="shared" si="3"/>
        <v>-0.2037706876160687</v>
      </c>
      <c r="N27" t="s">
        <v>41</v>
      </c>
    </row>
    <row r="28" spans="2:14" x14ac:dyDescent="0.25">
      <c r="L28">
        <f t="shared" si="2"/>
        <v>0.1635174915444077</v>
      </c>
      <c r="M28">
        <f t="shared" si="3"/>
        <v>-0.26162798182352648</v>
      </c>
    </row>
    <row r="29" spans="2:14" x14ac:dyDescent="0.25">
      <c r="L29">
        <f t="shared" si="2"/>
        <v>-0.48682774279018765</v>
      </c>
      <c r="M29">
        <f t="shared" si="3"/>
        <v>3.4773410033822304E-2</v>
      </c>
      <c r="N29" t="s">
        <v>41</v>
      </c>
    </row>
    <row r="30" spans="2:14" x14ac:dyDescent="0.25">
      <c r="L30">
        <f t="shared" si="2"/>
        <v>-0.51887450083165898</v>
      </c>
      <c r="M30">
        <f t="shared" si="3"/>
        <v>-0.37062465783999898</v>
      </c>
    </row>
    <row r="40" spans="5:7" x14ac:dyDescent="0.25">
      <c r="E40" t="s">
        <v>42</v>
      </c>
    </row>
    <row r="41" spans="5:7" x14ac:dyDescent="0.25">
      <c r="E41">
        <f>(506+480)/2</f>
        <v>493</v>
      </c>
      <c r="G41" t="s">
        <v>43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E F / C V q l Y Q I u n A A A A 9 g A A A B I A H A B D b 2 5 m a W c v U G F j a 2 F n Z S 5 4 b W w g o h g A K K A U A A A A A A A A A A A A A A A A A A A A A A A A A A A A h Y / N C o J A H M R f R f b u f p h E y N / 1 E A R B Q h B E 1 2 X d d E n X c N f W d + v Q I / U K G W V 1 6 z g z v 4 G Z + / U G 2 d D U w U V 1 V r c m R Q x T F C g j 2 0 K b M k W 9 O 4 Y L l H H Y C n k S p Q p G 2 N h k s D p F l X P n h B D v P f Y z 3 H Y l i S h l 5 J B v d r J S j Q i 1 s U 4 Y q d C n V f x v I Q 7 7 1 x g e Y c b m O K Y x p k A m E 3 J t v k A 0 7 n 2 m P y Y s + 9 r 1 n e J H H a 7 W Q C Y J 5 P 2 B P w B Q S w M E F A A C A A g A E F /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f w l b v p z 9 C N A E A A K A D A A A T A B w A R m 9 y b X V s Y X M v U 2 V j d G l v b j E u b S C i G A A o o B Q A A A A A A A A A A A A A A A A A A A A A A A A A A A B 1 0 s 9 L w z A U w P F 7 o f 9 D i J c N Q j H R z R / D U 6 c g K h 6 s n g K S t U 9 X T J O S v I y N s f / G / 8 R / z G r x 4 O H 1 U v o t S d 6 H N k K N r X f s a b z L R Z 7 l W V y b A A 2 r j W 1 X 7 I p Z w D x j w 3 X / 9 b l u Y C h l 3 B R L X 6 c O H E 5 u W g t F 6 R 0 O D 3 H C y 0 v 9 H C F E f W e s B f 3 o Y B n a D e i q h c Z H 9 K g / f L J J N 2 3 f G x 1 M Y 8 J r 7 R u I u g M T U 4 C f T a P + P b z A L f K p U H P B u b j e Y j A v x i a I x e 2 7 8 w G E V D M 1 F e N w R / w h J Q T E x H C 3 6 / u W D 4 N W Z j U M V w X j 4 p s P X e l t 6 l y 1 6 y F O R o z Y 7 / l Y J R f D w h 4 Y w h Y P g v 1 1 R f Q T o p 8 S f U b 0 O d H P i H 5 O 9 A u i y 2 P q B S W W F F l S Z k m h J a W W F F t S b k n B J S V X l F y R 3 5 q S K 0 q u K L m i 5 O q / / D D N s 9 Z R v / D i G 1 B L A Q I t A B Q A A g A I A B B f w l a p W E C L p w A A A P Y A A A A S A A A A A A A A A A A A A A A A A A A A A A B D b 2 5 m a W c v U G F j a 2 F n Z S 5 4 b W x Q S w E C L Q A U A A I A C A A Q X 8 J W D 8 r p q 6 Q A A A D p A A A A E w A A A A A A A A A A A A A A A A D z A A A A W 0 N v b n R l b n R f V H l w Z X N d L n h t b F B L A Q I t A B Q A A g A I A B B f w l b v p z 9 C N A E A A K A D A A A T A A A A A A A A A A A A A A A A A O Q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V A A A A A A A A h h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d W x 1 a 2 t v X 2 N h b G l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y V D A 4 O j U 2 O j M y L j U 0 N z Q w N z B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l i L 0 F 1 d G 9 S Z W 1 v d m V k Q 2 9 s d W 1 u c z E u e 0 N v b H V t b j E s M H 0 m c X V v d D s s J n F 1 b 3 Q 7 U 2 V j d G l v b j E v Y 2 F s a W I v Q X V 0 b 1 J l b W 9 2 Z W R D b 2 x 1 b W 5 z M S 5 7 Q 2 9 s d W 1 u M i w x f S Z x d W 9 0 O y w m c X V v d D t T Z W N 0 a W 9 u M S 9 j Y W x p Y i 9 B d X R v U m V t b 3 Z l Z E N v b H V t b n M x L n t D b 2 x 1 b W 4 z L D J 9 J n F 1 b 3 Q 7 L C Z x d W 9 0 O 1 N l Y 3 R p b 2 4 x L 2 N h b G l i L 0 F 1 d G 9 S Z W 1 v d m V k Q 2 9 s d W 1 u c z E u e 0 N v b H V t b j Q s M 3 0 m c X V v d D s s J n F 1 b 3 Q 7 U 2 V j d G l v b j E v Y 2 F s a W I v Q X V 0 b 1 J l b W 9 2 Z W R D b 2 x 1 b W 5 z M S 5 7 Q 2 9 s d W 1 u N S w 0 f S Z x d W 9 0 O y w m c X V v d D t T Z W N 0 a W 9 u M S 9 j Y W x p Y i 9 B d X R v U m V t b 3 Z l Z E N v b H V t b n M x L n t D b 2 x 1 b W 4 2 L D V 9 J n F 1 b 3 Q 7 L C Z x d W 9 0 O 1 N l Y 3 R p b 2 4 x L 2 N h b G l i L 0 F 1 d G 9 S Z W 1 v d m V k Q 2 9 s d W 1 u c z E u e 0 N v b H V t b j c s N n 0 m c X V v d D s s J n F 1 b 3 Q 7 U 2 V j d G l v b j E v Y 2 F s a W I v Q X V 0 b 1 J l b W 9 2 Z W R D b 2 x 1 b W 5 z M S 5 7 Q 2 9 s d W 1 u O C w 3 f S Z x d W 9 0 O y w m c X V v d D t T Z W N 0 a W 9 u M S 9 j Y W x p Y i 9 B d X R v U m V t b 3 Z l Z E N v b H V t b n M x L n t D b 2 x 1 b W 4 5 L D h 9 J n F 1 b 3 Q 7 L C Z x d W 9 0 O 1 N l Y 3 R p b 2 4 x L 2 N h b G l i L 0 F 1 d G 9 S Z W 1 v d m V k Q 2 9 s d W 1 u c z E u e 0 N v b H V t b j E w L D l 9 J n F 1 b 3 Q 7 L C Z x d W 9 0 O 1 N l Y 3 R p b 2 4 x L 2 N h b G l i L 0 F 1 d G 9 S Z W 1 v d m V k Q 2 9 s d W 1 u c z E u e 0 N v b H V t b j E x L D E w f S Z x d W 9 0 O y w m c X V v d D t T Z W N 0 a W 9 u M S 9 j Y W x p Y i 9 B d X R v U m V t b 3 Z l Z E N v b H V t b n M x L n t D b 2 x 1 b W 4 x M i w x M X 0 m c X V v d D s s J n F 1 b 3 Q 7 U 2 V j d G l v b j E v Y 2 F s a W I v Q X V 0 b 1 J l b W 9 2 Z W R D b 2 x 1 b W 5 z M S 5 7 Q 2 9 s d W 1 u M T M s M T J 9 J n F 1 b 3 Q 7 L C Z x d W 9 0 O 1 N l Y 3 R p b 2 4 x L 2 N h b G l i L 0 F 1 d G 9 S Z W 1 v d m V k Q 2 9 s d W 1 u c z E u e 0 N v b H V t b j E 0 L D E z f S Z x d W 9 0 O y w m c X V v d D t T Z W N 0 a W 9 u M S 9 j Y W x p Y i 9 B d X R v U m V t b 3 Z l Z E N v b H V t b n M x L n t D b 2 x 1 b W 4 x N S w x N H 0 m c X V v d D s s J n F 1 b 3 Q 7 U 2 V j d G l v b j E v Y 2 F s a W I v Q X V 0 b 1 J l b W 9 2 Z W R D b 2 x 1 b W 5 z M S 5 7 Q 2 9 s d W 1 u M T Y s M T V 9 J n F 1 b 3 Q 7 L C Z x d W 9 0 O 1 N l Y 3 R p b 2 4 x L 2 N h b G l i L 0 F 1 d G 9 S Z W 1 v d m V k Q 2 9 s d W 1 u c z E u e 0 N v b H V t b j E 3 L D E 2 f S Z x d W 9 0 O y w m c X V v d D t T Z W N 0 a W 9 u M S 9 j Y W x p Y i 9 B d X R v U m V t b 3 Z l Z E N v b H V t b n M x L n t D b 2 x 1 b W 4 x O C w x N 3 0 m c X V v d D s s J n F 1 b 3 Q 7 U 2 V j d G l v b j E v Y 2 F s a W I v Q X V 0 b 1 J l b W 9 2 Z W R D b 2 x 1 b W 5 z M S 5 7 Q 2 9 s d W 1 u M T k s M T h 9 J n F 1 b 3 Q 7 L C Z x d W 9 0 O 1 N l Y 3 R p b 2 4 x L 2 N h b G l i L 0 F 1 d G 9 S Z W 1 v d m V k Q 2 9 s d W 1 u c z E u e 0 N v b H V t b j I w L D E 5 f S Z x d W 9 0 O y w m c X V v d D t T Z W N 0 a W 9 u M S 9 j Y W x p Y i 9 B d X R v U m V t b 3 Z l Z E N v b H V t b n M x L n t D b 2 x 1 b W 4 y M S w y M H 0 m c X V v d D s s J n F 1 b 3 Q 7 U 2 V j d G l v b j E v Y 2 F s a W I v Q X V 0 b 1 J l b W 9 2 Z W R D b 2 x 1 b W 5 z M S 5 7 Q 2 9 s d W 1 u M j I s M j F 9 J n F 1 b 3 Q 7 L C Z x d W 9 0 O 1 N l Y 3 R p b 2 4 x L 2 N h b G l i L 0 F 1 d G 9 S Z W 1 v d m V k Q 2 9 s d W 1 u c z E u e 0 N v b H V t b j I z L D I y f S Z x d W 9 0 O y w m c X V v d D t T Z W N 0 a W 9 u M S 9 j Y W x p Y i 9 B d X R v U m V t b 3 Z l Z E N v b H V t b n M x L n t D b 2 x 1 b W 4 y N C w y M 3 0 m c X V v d D s s J n F 1 b 3 Q 7 U 2 V j d G l v b j E v Y 2 F s a W I v Q X V 0 b 1 J l b W 9 2 Z W R D b 2 x 1 b W 5 z M S 5 7 Q 2 9 s d W 1 u M j U s M j R 9 J n F 1 b 3 Q 7 L C Z x d W 9 0 O 1 N l Y 3 R p b 2 4 x L 2 N h b G l i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Y 2 F s a W I v Q X V 0 b 1 J l b W 9 2 Z W R D b 2 x 1 b W 5 z M S 5 7 Q 2 9 s d W 1 u M S w w f S Z x d W 9 0 O y w m c X V v d D t T Z W N 0 a W 9 u M S 9 j Y W x p Y i 9 B d X R v U m V t b 3 Z l Z E N v b H V t b n M x L n t D b 2 x 1 b W 4 y L D F 9 J n F 1 b 3 Q 7 L C Z x d W 9 0 O 1 N l Y 3 R p b 2 4 x L 2 N h b G l i L 0 F 1 d G 9 S Z W 1 v d m V k Q 2 9 s d W 1 u c z E u e 0 N v b H V t b j M s M n 0 m c X V v d D s s J n F 1 b 3 Q 7 U 2 V j d G l v b j E v Y 2 F s a W I v Q X V 0 b 1 J l b W 9 2 Z W R D b 2 x 1 b W 5 z M S 5 7 Q 2 9 s d W 1 u N C w z f S Z x d W 9 0 O y w m c X V v d D t T Z W N 0 a W 9 u M S 9 j Y W x p Y i 9 B d X R v U m V t b 3 Z l Z E N v b H V t b n M x L n t D b 2 x 1 b W 4 1 L D R 9 J n F 1 b 3 Q 7 L C Z x d W 9 0 O 1 N l Y 3 R p b 2 4 x L 2 N h b G l i L 0 F 1 d G 9 S Z W 1 v d m V k Q 2 9 s d W 1 u c z E u e 0 N v b H V t b j Y s N X 0 m c X V v d D s s J n F 1 b 3 Q 7 U 2 V j d G l v b j E v Y 2 F s a W I v Q X V 0 b 1 J l b W 9 2 Z W R D b 2 x 1 b W 5 z M S 5 7 Q 2 9 s d W 1 u N y w 2 f S Z x d W 9 0 O y w m c X V v d D t T Z W N 0 a W 9 u M S 9 j Y W x p Y i 9 B d X R v U m V t b 3 Z l Z E N v b H V t b n M x L n t D b 2 x 1 b W 4 4 L D d 9 J n F 1 b 3 Q 7 L C Z x d W 9 0 O 1 N l Y 3 R p b 2 4 x L 2 N h b G l i L 0 F 1 d G 9 S Z W 1 v d m V k Q 2 9 s d W 1 u c z E u e 0 N v b H V t b j k s O H 0 m c X V v d D s s J n F 1 b 3 Q 7 U 2 V j d G l v b j E v Y 2 F s a W I v Q X V 0 b 1 J l b W 9 2 Z W R D b 2 x 1 b W 5 z M S 5 7 Q 2 9 s d W 1 u M T A s O X 0 m c X V v d D s s J n F 1 b 3 Q 7 U 2 V j d G l v b j E v Y 2 F s a W I v Q X V 0 b 1 J l b W 9 2 Z W R D b 2 x 1 b W 5 z M S 5 7 Q 2 9 s d W 1 u M T E s M T B 9 J n F 1 b 3 Q 7 L C Z x d W 9 0 O 1 N l Y 3 R p b 2 4 x L 2 N h b G l i L 0 F 1 d G 9 S Z W 1 v d m V k Q 2 9 s d W 1 u c z E u e 0 N v b H V t b j E y L D E x f S Z x d W 9 0 O y w m c X V v d D t T Z W N 0 a W 9 u M S 9 j Y W x p Y i 9 B d X R v U m V t b 3 Z l Z E N v b H V t b n M x L n t D b 2 x 1 b W 4 x M y w x M n 0 m c X V v d D s s J n F 1 b 3 Q 7 U 2 V j d G l v b j E v Y 2 F s a W I v Q X V 0 b 1 J l b W 9 2 Z W R D b 2 x 1 b W 5 z M S 5 7 Q 2 9 s d W 1 u M T Q s M T N 9 J n F 1 b 3 Q 7 L C Z x d W 9 0 O 1 N l Y 3 R p b 2 4 x L 2 N h b G l i L 0 F 1 d G 9 S Z W 1 v d m V k Q 2 9 s d W 1 u c z E u e 0 N v b H V t b j E 1 L D E 0 f S Z x d W 9 0 O y w m c X V v d D t T Z W N 0 a W 9 u M S 9 j Y W x p Y i 9 B d X R v U m V t b 3 Z l Z E N v b H V t b n M x L n t D b 2 x 1 b W 4 x N i w x N X 0 m c X V v d D s s J n F 1 b 3 Q 7 U 2 V j d G l v b j E v Y 2 F s a W I v Q X V 0 b 1 J l b W 9 2 Z W R D b 2 x 1 b W 5 z M S 5 7 Q 2 9 s d W 1 u M T c s M T Z 9 J n F 1 b 3 Q 7 L C Z x d W 9 0 O 1 N l Y 3 R p b 2 4 x L 2 N h b G l i L 0 F 1 d G 9 S Z W 1 v d m V k Q 2 9 s d W 1 u c z E u e 0 N v b H V t b j E 4 L D E 3 f S Z x d W 9 0 O y w m c X V v d D t T Z W N 0 a W 9 u M S 9 j Y W x p Y i 9 B d X R v U m V t b 3 Z l Z E N v b H V t b n M x L n t D b 2 x 1 b W 4 x O S w x O H 0 m c X V v d D s s J n F 1 b 3 Q 7 U 2 V j d G l v b j E v Y 2 F s a W I v Q X V 0 b 1 J l b W 9 2 Z W R D b 2 x 1 b W 5 z M S 5 7 Q 2 9 s d W 1 u M j A s M T l 9 J n F 1 b 3 Q 7 L C Z x d W 9 0 O 1 N l Y 3 R p b 2 4 x L 2 N h b G l i L 0 F 1 d G 9 S Z W 1 v d m V k Q 2 9 s d W 1 u c z E u e 0 N v b H V t b j I x L D I w f S Z x d W 9 0 O y w m c X V v d D t T Z W N 0 a W 9 u M S 9 j Y W x p Y i 9 B d X R v U m V t b 3 Z l Z E N v b H V t b n M x L n t D b 2 x 1 b W 4 y M i w y M X 0 m c X V v d D s s J n F 1 b 3 Q 7 U 2 V j d G l v b j E v Y 2 F s a W I v Q X V 0 b 1 J l b W 9 2 Z W R D b 2 x 1 b W 5 z M S 5 7 Q 2 9 s d W 1 u M j M s M j J 9 J n F 1 b 3 Q 7 L C Z x d W 9 0 O 1 N l Y 3 R p b 2 4 x L 2 N h b G l i L 0 F 1 d G 9 S Z W 1 v d m V k Q 2 9 s d W 1 u c z E u e 0 N v b H V t b j I 0 L D I z f S Z x d W 9 0 O y w m c X V v d D t T Z W N 0 a W 9 u M S 9 j Y W x p Y i 9 B d X R v U m V t b 3 Z l Z E N v b H V t b n M x L n t D b 2 x 1 b W 4 y N S w y N H 0 m c X V v d D s s J n F 1 b 3 Q 7 U 2 V j d G l v b j E v Y 2 F s a W I v Q X V 0 b 1 J l b W 9 2 Z W R D b 2 x 1 b W 5 z M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p Y i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I v T X V 1 d G V 0 d H U l M j B 0 e X l w c G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V Q x J 6 j g Y U 2 K R y q + A / 2 1 t w A A A A A C A A A A A A A Q Z g A A A A E A A C A A A A A L K X Z L s e p 8 H K V S y 4 J K A C 9 G C P / + 6 l / q r Y S W o W + D r 3 1 7 a w A A A A A O g A A A A A I A A C A A A A C X a c H y t 7 v u l R M y + e L 5 Y 3 c B 6 w 3 5 C 3 + K Z 0 h k u h I K X q h Y 1 V A A A A C / H t m e V 6 7 5 R P Z W A + u s 8 p x 0 F 6 + w b N R l / A y D U Y N S i Z v f o P J v l E O 7 K t w L Z p I n o R M Y M 9 x h c g W g S e c X l d f 2 t j + I 1 F Y 7 U s k t s V 4 C P R Y t V F N Z D U x m k 0 A A A A C A K c H L r O 0 v 6 1 i W r 5 N R q q H T 9 F q D 4 + q p r H H N Q a W T w C V U x M E 4 Q j 4 J 1 L q F Z 0 E w P V h p B g q c N 4 j l c m G E I s f A z V j i M Z G i < / D a t a M a s h u p > 
</file>

<file path=customXml/itemProps1.xml><?xml version="1.0" encoding="utf-8"?>
<ds:datastoreItem xmlns:ds="http://schemas.openxmlformats.org/officeDocument/2006/customXml" ds:itemID="{44875ADC-5136-4AD9-80F7-1A18A30748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calib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</dc:creator>
  <cp:lastModifiedBy>Kalle</cp:lastModifiedBy>
  <dcterms:created xsi:type="dcterms:W3CDTF">2015-06-05T18:17:20Z</dcterms:created>
  <dcterms:modified xsi:type="dcterms:W3CDTF">2023-06-05T07:23:03Z</dcterms:modified>
</cp:coreProperties>
</file>