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itokoudai/Documents/school_class/MyLabratory/GraduateThesis/code/data_analysis/BDI_Oil/"/>
    </mc:Choice>
  </mc:AlternateContent>
  <bookViews>
    <workbookView xWindow="0" yWindow="0" windowWidth="27320" windowHeight="15360" tabRatio="500"/>
  </bookViews>
  <sheets>
    <sheet name="Oil_and_BCI " sheetId="1" r:id="rId1"/>
    <sheet name="Oil_and_BPI" sheetId="2" r:id="rId2"/>
    <sheet name="Oil_and_BSI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  <c r="J2" i="1"/>
  <c r="J12" i="2"/>
  <c r="J11" i="2"/>
  <c r="J10" i="2"/>
  <c r="J9" i="2"/>
  <c r="J8" i="2"/>
  <c r="J7" i="2"/>
  <c r="J6" i="2"/>
  <c r="J5" i="2"/>
  <c r="J4" i="2"/>
  <c r="J3" i="2"/>
  <c r="J2" i="2"/>
  <c r="J12" i="3"/>
  <c r="J11" i="3"/>
  <c r="J10" i="3"/>
  <c r="J9" i="3"/>
  <c r="J8" i="3"/>
  <c r="J7" i="3"/>
  <c r="J6" i="3"/>
  <c r="J5" i="3"/>
  <c r="J4" i="3"/>
  <c r="J3" i="3"/>
  <c r="J2" i="3"/>
  <c r="I12" i="1"/>
  <c r="I11" i="1"/>
  <c r="I10" i="1"/>
  <c r="I9" i="1"/>
  <c r="I8" i="1"/>
  <c r="I7" i="1"/>
  <c r="I6" i="1"/>
  <c r="I5" i="1"/>
  <c r="I4" i="1"/>
  <c r="I3" i="1"/>
  <c r="I2" i="1"/>
  <c r="I12" i="2"/>
  <c r="I11" i="2"/>
  <c r="I10" i="2"/>
  <c r="I9" i="2"/>
  <c r="I8" i="2"/>
  <c r="I7" i="2"/>
  <c r="I6" i="2"/>
  <c r="I5" i="2"/>
  <c r="I4" i="2"/>
  <c r="I3" i="2"/>
  <c r="I2" i="2"/>
  <c r="I12" i="3"/>
  <c r="I10" i="3"/>
  <c r="I9" i="3"/>
  <c r="I8" i="3"/>
  <c r="I11" i="3"/>
  <c r="I7" i="3"/>
  <c r="I6" i="3"/>
  <c r="I5" i="3"/>
  <c r="I4" i="3"/>
  <c r="I3" i="3"/>
  <c r="I2" i="3"/>
  <c r="H6" i="3"/>
  <c r="H3" i="3"/>
  <c r="H4" i="3"/>
  <c r="H5" i="3"/>
  <c r="H7" i="3"/>
  <c r="H8" i="3"/>
  <c r="H9" i="3"/>
  <c r="H10" i="3"/>
  <c r="H11" i="3"/>
  <c r="H12" i="3"/>
  <c r="H2" i="3"/>
  <c r="H3" i="2"/>
  <c r="H4" i="2"/>
  <c r="H5" i="2"/>
  <c r="H6" i="2"/>
  <c r="H7" i="2"/>
  <c r="H8" i="2"/>
  <c r="H9" i="2"/>
  <c r="H10" i="2"/>
  <c r="H11" i="2"/>
  <c r="H12" i="2"/>
  <c r="H2" i="2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<sst xmlns="http://schemas.openxmlformats.org/spreadsheetml/2006/main" count="24" uniqueCount="12">
  <si>
    <t>DATE</t>
  </si>
  <si>
    <t>VALUE</t>
  </si>
  <si>
    <t>Date</t>
  </si>
  <si>
    <t>BCI_Value</t>
  </si>
  <si>
    <t>BCI-Oil</t>
  </si>
  <si>
    <t>相関係数</t>
  </si>
  <si>
    <t>BPI_Value</t>
  </si>
  <si>
    <t>BSI_Value</t>
  </si>
  <si>
    <t>BPI-Oil</t>
    <phoneticPr fontId="1"/>
  </si>
  <si>
    <t>BSI-Oil</t>
    <phoneticPr fontId="1"/>
  </si>
  <si>
    <t>t0.01</t>
    <phoneticPr fontId="1"/>
  </si>
  <si>
    <t>有意水準0.01の相関係数</t>
    <rPh sb="0" eb="4">
      <t>ユウ</t>
    </rPh>
    <rPh sb="9" eb="13">
      <t>ソウカン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</si>
</sst>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showRuler="0" workbookViewId="0">
      <selection activeCell="I2" sqref="I2"/>
    </sheetView>
  </sheetViews>
  <sheetFormatPr baseColWidth="12" defaultRowHeight="20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11</v>
      </c>
      <c r="J1" t="s">
        <v>10</v>
      </c>
    </row>
    <row r="2" spans="1:10" x14ac:dyDescent="0.3">
      <c r="A2">
        <v>0</v>
      </c>
      <c r="B2" s="1">
        <v>42248</v>
      </c>
      <c r="C2">
        <v>45.51</v>
      </c>
      <c r="D2" s="1">
        <v>42247</v>
      </c>
      <c r="E2">
        <v>1071</v>
      </c>
      <c r="G2">
        <v>0</v>
      </c>
      <c r="H2">
        <f ca="1">IF(G2&gt;=0,CORREL(OFFSET(C$2,G2,0):C$79,E$2:OFFSET(E$79,-G2,0)),CORREL(C$2:OFFSET(C$79,G2,0),OFFSET(E$2,-G2,0):E$79))</f>
        <v>-7.1107850395222799E-2</v>
      </c>
      <c r="I2">
        <f>J2/(78-2+J2^2)^0.5</f>
        <v>0.29003970783563066</v>
      </c>
      <c r="J2">
        <f>TINV(0.01,78-2)</f>
        <v>2.6420783131459933</v>
      </c>
    </row>
    <row r="3" spans="1:10" x14ac:dyDescent="0.3">
      <c r="A3">
        <v>1</v>
      </c>
      <c r="B3" s="1">
        <v>42217</v>
      </c>
      <c r="C3">
        <v>42.87</v>
      </c>
      <c r="D3" s="1">
        <v>42216</v>
      </c>
      <c r="E3">
        <v>2209</v>
      </c>
      <c r="G3">
        <v>1</v>
      </c>
      <c r="H3">
        <f ca="1">IF(G3&gt;=0,CORREL(OFFSET(C$2,G3,0):C$79,E$2:OFFSET(E$79,-G3,0)),CORREL(C$2:OFFSET(C$79,G3,0),OFFSET(E$2,-G3,0):E$79))</f>
        <v>-0.10096757330153372</v>
      </c>
      <c r="I3">
        <f>J3/(78-3+J3^2)^0.5</f>
        <v>0.29189471248469778</v>
      </c>
      <c r="J3">
        <f>TINV(0.01,78-3)</f>
        <v>2.6429830669673917</v>
      </c>
    </row>
    <row r="4" spans="1:10" x14ac:dyDescent="0.3">
      <c r="A4">
        <v>2</v>
      </c>
      <c r="B4" s="1">
        <v>42186</v>
      </c>
      <c r="C4">
        <v>50.9</v>
      </c>
      <c r="D4" s="1">
        <v>42185</v>
      </c>
      <c r="E4">
        <v>1292</v>
      </c>
      <c r="G4">
        <v>2</v>
      </c>
      <c r="H4">
        <f ca="1">IF(G4&gt;=0,CORREL(OFFSET(C$2,G4,0):C$79,E$2:OFFSET(E$79,-G4,0)),CORREL(C$2:OFFSET(C$79,G4,0),OFFSET(E$2,-G4,0):E$79))</f>
        <v>-0.17951733893461511</v>
      </c>
      <c r="I4">
        <f>J4/(78-4+J4^2)^0.5</f>
        <v>0.29378573309626144</v>
      </c>
      <c r="J4">
        <f>TINV(0.01,78-4)</f>
        <v>2.64391287165309</v>
      </c>
    </row>
    <row r="5" spans="1:10" x14ac:dyDescent="0.3">
      <c r="A5">
        <v>3</v>
      </c>
      <c r="B5" s="1">
        <v>42156</v>
      </c>
      <c r="C5">
        <v>59.82</v>
      </c>
      <c r="D5" s="1">
        <v>42155</v>
      </c>
      <c r="E5">
        <v>810</v>
      </c>
      <c r="G5">
        <v>3</v>
      </c>
      <c r="H5">
        <f ca="1">IF(G5&gt;=0,CORREL(OFFSET(C$2,G5,0):C$79,E$2:OFFSET(E$79,-G5,0)),CORREL(C$2:OFFSET(C$79,G5,0),OFFSET(E$2,-G5,0):E$79))</f>
        <v>-0.19892116053568409</v>
      </c>
      <c r="I5">
        <f>J5/(78-5+J5^2)^0.5</f>
        <v>0.29571394907491244</v>
      </c>
      <c r="J5">
        <f>TINV(0.01,78-5)</f>
        <v>2.6448687820733814</v>
      </c>
    </row>
    <row r="6" spans="1:10" x14ac:dyDescent="0.3">
      <c r="A6">
        <v>4</v>
      </c>
      <c r="B6" s="1">
        <v>42125</v>
      </c>
      <c r="C6">
        <v>59.27</v>
      </c>
      <c r="D6" s="1">
        <v>42124</v>
      </c>
      <c r="E6">
        <v>565</v>
      </c>
      <c r="G6">
        <v>4</v>
      </c>
      <c r="H6">
        <f ca="1">IF(G6&gt;=0,CORREL(OFFSET(C$2,G6,0):C$79,E$2:OFFSET(E$79,-G6,0)),CORREL(C$2:OFFSET(C$79,G6,0),OFFSET(E$2,-G6,0):E$79))</f>
        <v>-0.1980556301587249</v>
      </c>
      <c r="I6">
        <f>J6/(78-6+J6^2)^0.5</f>
        <v>0.29768059454592632</v>
      </c>
      <c r="J6">
        <f>TINV(0.01,78-6)</f>
        <v>2.6458519131593259</v>
      </c>
    </row>
    <row r="7" spans="1:10" x14ac:dyDescent="0.3">
      <c r="A7">
        <v>5</v>
      </c>
      <c r="B7" s="1">
        <v>42095</v>
      </c>
      <c r="C7">
        <v>54.45</v>
      </c>
      <c r="D7" s="1">
        <v>42094</v>
      </c>
      <c r="E7">
        <v>475</v>
      </c>
      <c r="G7">
        <v>5</v>
      </c>
      <c r="H7">
        <f ca="1">IF(G7&gt;=0,CORREL(OFFSET(C$2,G7,0):C$79,E$2:OFFSET(E$79,-G7,0)),CORREL(C$2:OFFSET(C$79,G7,0),OFFSET(E$2,-G7,0):E$79))</f>
        <v>-0.18109712160421926</v>
      </c>
      <c r="I7">
        <f>J7/(78-7+J7^2)^0.5</f>
        <v>0.29968696165893094</v>
      </c>
      <c r="J7">
        <f>TINV(0.01,78-7)</f>
        <v>2.6468634442383925</v>
      </c>
    </row>
    <row r="8" spans="1:10" x14ac:dyDescent="0.3">
      <c r="A8">
        <v>6</v>
      </c>
      <c r="B8" s="1">
        <v>42064</v>
      </c>
      <c r="C8">
        <v>47.82</v>
      </c>
      <c r="D8" s="1">
        <v>42063</v>
      </c>
      <c r="E8">
        <v>521</v>
      </c>
      <c r="G8">
        <v>-1</v>
      </c>
      <c r="H8">
        <f ca="1">IF(G8&gt;=0,CORREL(OFFSET(C$2,G8,0):C$79,E$2:OFFSET(E$79,-G8,0)),CORREL(C$2:OFFSET(C$79,G8,0),OFFSET(E$2,-G8,0):E$79))</f>
        <v>-8.4408588780871069E-2</v>
      </c>
      <c r="I8">
        <f>J8/(78-3+J8^2)^0.5</f>
        <v>0.29189471248469778</v>
      </c>
      <c r="J8">
        <f>TINV(0.01,78-3)</f>
        <v>2.6429830669673917</v>
      </c>
    </row>
    <row r="9" spans="1:10" x14ac:dyDescent="0.3">
      <c r="A9">
        <v>7</v>
      </c>
      <c r="B9" s="1">
        <v>42036</v>
      </c>
      <c r="C9">
        <v>50.58</v>
      </c>
      <c r="D9" s="1">
        <v>42035</v>
      </c>
      <c r="E9">
        <v>679</v>
      </c>
      <c r="G9">
        <v>-2</v>
      </c>
      <c r="H9">
        <f ca="1">IF(G9&gt;=0,CORREL(OFFSET(C$2,G9,0):C$79,E$2:OFFSET(E$79,-G9,0)),CORREL(C$2:OFFSET(C$79,G9,0),OFFSET(E$2,-G9,0):E$79))</f>
        <v>-2.8913412309236521E-2</v>
      </c>
      <c r="I9">
        <f>J9/(78-4+J9^2)^0.5</f>
        <v>0.29378573309626144</v>
      </c>
      <c r="J9">
        <f>TINV(0.01,78-4)</f>
        <v>2.64391287165309</v>
      </c>
    </row>
    <row r="10" spans="1:10" x14ac:dyDescent="0.3">
      <c r="A10">
        <v>8</v>
      </c>
      <c r="B10" s="1">
        <v>42005</v>
      </c>
      <c r="C10">
        <v>47.22</v>
      </c>
      <c r="D10" s="1">
        <v>42004</v>
      </c>
      <c r="E10">
        <v>474</v>
      </c>
      <c r="G10">
        <v>-3</v>
      </c>
      <c r="H10">
        <f ca="1">IF(G10&gt;=0,CORREL(OFFSET(C$2,G10,0):C$79,E$2:OFFSET(E$79,-G10,0)),CORREL(C$2:OFFSET(C$79,G10,0),OFFSET(E$2,-G10,0):E$79))</f>
        <v>7.5283466463684141E-4</v>
      </c>
      <c r="I10">
        <f>J10/(78-5+J10^2)^0.5</f>
        <v>0.29571394907491244</v>
      </c>
      <c r="J10">
        <f>TINV(0.01,78-5)</f>
        <v>2.6448687820733814</v>
      </c>
    </row>
    <row r="11" spans="1:10" x14ac:dyDescent="0.3">
      <c r="A11">
        <v>9</v>
      </c>
      <c r="B11" s="1">
        <v>41974</v>
      </c>
      <c r="C11">
        <v>59.29</v>
      </c>
      <c r="D11" s="1">
        <v>41973</v>
      </c>
      <c r="E11">
        <v>2151</v>
      </c>
      <c r="G11">
        <v>-4</v>
      </c>
      <c r="H11">
        <f ca="1">IF(G11&gt;=0,CORREL(OFFSET(C$2,G11,0):C$79,E$2:OFFSET(E$79,-G11,0)),CORREL(C$2:OFFSET(C$79,G11,0),OFFSET(E$2,-G11,0):E$79))</f>
        <v>3.4623116762038907E-2</v>
      </c>
      <c r="I11">
        <f>J11/(78-6+J11^2)^0.5</f>
        <v>0.29768059454592632</v>
      </c>
      <c r="J11">
        <f>TINV(0.01,78-6)</f>
        <v>2.6458519131593259</v>
      </c>
    </row>
    <row r="12" spans="1:10" x14ac:dyDescent="0.3">
      <c r="A12">
        <v>10</v>
      </c>
      <c r="B12" s="1">
        <v>41944</v>
      </c>
      <c r="C12">
        <v>75.790000000000006</v>
      </c>
      <c r="D12" s="1">
        <v>41943</v>
      </c>
      <c r="E12">
        <v>3552</v>
      </c>
      <c r="G12">
        <v>-5</v>
      </c>
      <c r="H12">
        <f ca="1">IF(G12&gt;=0,CORREL(OFFSET(C$2,G12,0):C$79,E$2:OFFSET(E$79,-G12,0)),CORREL(C$2:OFFSET(C$79,G12,0),OFFSET(E$2,-G12,0):E$79))</f>
        <v>3.1583596796903493E-2</v>
      </c>
      <c r="I12">
        <f>J12/(78-7+J12^2)^0.5</f>
        <v>0.29968696165893094</v>
      </c>
      <c r="J12">
        <f>TINV(0.01,78-7)</f>
        <v>2.6468634442383925</v>
      </c>
    </row>
    <row r="13" spans="1:10" x14ac:dyDescent="0.3">
      <c r="A13">
        <v>11</v>
      </c>
      <c r="B13" s="1">
        <v>41913</v>
      </c>
      <c r="C13">
        <v>84.4</v>
      </c>
      <c r="D13" s="1">
        <v>41912</v>
      </c>
      <c r="E13">
        <v>1915</v>
      </c>
    </row>
    <row r="14" spans="1:10" x14ac:dyDescent="0.3">
      <c r="A14">
        <v>12</v>
      </c>
      <c r="B14" s="1">
        <v>41883</v>
      </c>
      <c r="C14">
        <v>93.21</v>
      </c>
      <c r="D14" s="1">
        <v>41882</v>
      </c>
      <c r="E14">
        <v>2627</v>
      </c>
    </row>
    <row r="15" spans="1:10" x14ac:dyDescent="0.3">
      <c r="A15">
        <v>13</v>
      </c>
      <c r="B15" s="1">
        <v>41852</v>
      </c>
      <c r="C15">
        <v>96.54</v>
      </c>
      <c r="D15" s="1">
        <v>41851</v>
      </c>
      <c r="E15">
        <v>1195</v>
      </c>
    </row>
    <row r="16" spans="1:10" x14ac:dyDescent="0.3">
      <c r="A16">
        <v>14</v>
      </c>
      <c r="B16" s="1">
        <v>41821</v>
      </c>
      <c r="C16">
        <v>103.59</v>
      </c>
      <c r="D16" s="1">
        <v>41820</v>
      </c>
      <c r="E16">
        <v>1871</v>
      </c>
    </row>
    <row r="17" spans="1:5" x14ac:dyDescent="0.3">
      <c r="A17">
        <v>15</v>
      </c>
      <c r="B17" s="1">
        <v>41791</v>
      </c>
      <c r="C17">
        <v>105.79</v>
      </c>
      <c r="D17" s="1">
        <v>41790</v>
      </c>
      <c r="E17">
        <v>1395</v>
      </c>
    </row>
    <row r="18" spans="1:5" x14ac:dyDescent="0.3">
      <c r="A18">
        <v>16</v>
      </c>
      <c r="B18" s="1">
        <v>41760</v>
      </c>
      <c r="C18">
        <v>102.18</v>
      </c>
      <c r="D18" s="1">
        <v>41759</v>
      </c>
      <c r="E18">
        <v>1600</v>
      </c>
    </row>
    <row r="19" spans="1:5" x14ac:dyDescent="0.3">
      <c r="A19">
        <v>17</v>
      </c>
      <c r="B19" s="1">
        <v>41730</v>
      </c>
      <c r="C19">
        <v>102.07</v>
      </c>
      <c r="D19" s="1">
        <v>41729</v>
      </c>
      <c r="E19">
        <v>2573</v>
      </c>
    </row>
    <row r="20" spans="1:5" x14ac:dyDescent="0.3">
      <c r="A20">
        <v>18</v>
      </c>
      <c r="B20" s="1">
        <v>41699</v>
      </c>
      <c r="C20">
        <v>100.8</v>
      </c>
      <c r="D20" s="1">
        <v>41698</v>
      </c>
      <c r="E20">
        <v>2084</v>
      </c>
    </row>
    <row r="21" spans="1:5" x14ac:dyDescent="0.3">
      <c r="A21">
        <v>19</v>
      </c>
      <c r="B21" s="1">
        <v>41671</v>
      </c>
      <c r="C21">
        <v>100.82</v>
      </c>
      <c r="D21" s="1">
        <v>41670</v>
      </c>
      <c r="E21">
        <v>1524</v>
      </c>
    </row>
    <row r="22" spans="1:5" x14ac:dyDescent="0.3">
      <c r="A22">
        <v>20</v>
      </c>
      <c r="B22" s="1">
        <v>41640</v>
      </c>
      <c r="C22">
        <v>94.62</v>
      </c>
      <c r="D22" s="1">
        <v>41639</v>
      </c>
      <c r="E22">
        <v>4078</v>
      </c>
    </row>
    <row r="23" spans="1:5" x14ac:dyDescent="0.3">
      <c r="A23">
        <v>21</v>
      </c>
      <c r="B23" s="1">
        <v>41609</v>
      </c>
      <c r="C23">
        <v>97.63</v>
      </c>
      <c r="D23" s="1">
        <v>41608</v>
      </c>
      <c r="E23">
        <v>3089</v>
      </c>
    </row>
    <row r="24" spans="1:5" x14ac:dyDescent="0.3">
      <c r="A24">
        <v>22</v>
      </c>
      <c r="B24" s="1">
        <v>41579</v>
      </c>
      <c r="C24">
        <v>93.86</v>
      </c>
      <c r="D24" s="1">
        <v>41578</v>
      </c>
      <c r="E24">
        <v>2245</v>
      </c>
    </row>
    <row r="25" spans="1:5" x14ac:dyDescent="0.3">
      <c r="A25">
        <v>23</v>
      </c>
      <c r="B25" s="1">
        <v>41548</v>
      </c>
      <c r="C25">
        <v>100.54</v>
      </c>
      <c r="D25" s="1">
        <v>41547</v>
      </c>
      <c r="E25">
        <v>3853</v>
      </c>
    </row>
    <row r="26" spans="1:5" x14ac:dyDescent="0.3">
      <c r="A26">
        <v>24</v>
      </c>
      <c r="B26" s="1">
        <v>41518</v>
      </c>
      <c r="C26">
        <v>106.29</v>
      </c>
      <c r="D26" s="1">
        <v>41517</v>
      </c>
      <c r="E26">
        <v>2243</v>
      </c>
    </row>
    <row r="27" spans="1:5" x14ac:dyDescent="0.3">
      <c r="A27">
        <v>25</v>
      </c>
      <c r="B27" s="1">
        <v>41487</v>
      </c>
      <c r="C27">
        <v>106.57</v>
      </c>
      <c r="D27" s="1">
        <v>41486</v>
      </c>
      <c r="E27">
        <v>1881</v>
      </c>
    </row>
    <row r="28" spans="1:5" x14ac:dyDescent="0.3">
      <c r="A28">
        <v>26</v>
      </c>
      <c r="B28" s="1">
        <v>41456</v>
      </c>
      <c r="C28">
        <v>104.67</v>
      </c>
      <c r="D28" s="1">
        <v>41455</v>
      </c>
      <c r="E28">
        <v>2165</v>
      </c>
    </row>
    <row r="29" spans="1:5" x14ac:dyDescent="0.3">
      <c r="A29">
        <v>27</v>
      </c>
      <c r="B29" s="1">
        <v>41426</v>
      </c>
      <c r="C29">
        <v>95.77</v>
      </c>
      <c r="D29" s="1">
        <v>41425</v>
      </c>
      <c r="E29">
        <v>1336</v>
      </c>
    </row>
    <row r="30" spans="1:5" x14ac:dyDescent="0.3">
      <c r="A30">
        <v>28</v>
      </c>
      <c r="B30" s="1">
        <v>41395</v>
      </c>
      <c r="C30">
        <v>94.51</v>
      </c>
      <c r="D30" s="1">
        <v>41394</v>
      </c>
      <c r="E30">
        <v>1273</v>
      </c>
    </row>
    <row r="31" spans="1:5" x14ac:dyDescent="0.3">
      <c r="A31">
        <v>29</v>
      </c>
      <c r="B31" s="1">
        <v>41365</v>
      </c>
      <c r="C31">
        <v>92.02</v>
      </c>
      <c r="D31" s="1">
        <v>41364</v>
      </c>
      <c r="E31">
        <v>1249</v>
      </c>
    </row>
    <row r="32" spans="1:5" x14ac:dyDescent="0.3">
      <c r="A32">
        <v>30</v>
      </c>
      <c r="B32" s="1">
        <v>41334</v>
      </c>
      <c r="C32">
        <v>92.94</v>
      </c>
      <c r="D32" s="1">
        <v>41333</v>
      </c>
      <c r="E32">
        <v>1249</v>
      </c>
    </row>
    <row r="33" spans="1:5" x14ac:dyDescent="0.3">
      <c r="A33">
        <v>31</v>
      </c>
      <c r="B33" s="1">
        <v>41306</v>
      </c>
      <c r="C33">
        <v>95.31</v>
      </c>
      <c r="D33" s="1">
        <v>41305</v>
      </c>
      <c r="E33">
        <v>1468</v>
      </c>
    </row>
    <row r="34" spans="1:5" x14ac:dyDescent="0.3">
      <c r="A34">
        <v>32</v>
      </c>
      <c r="B34" s="1">
        <v>41275</v>
      </c>
      <c r="C34">
        <v>94.76</v>
      </c>
      <c r="D34" s="1">
        <v>41274</v>
      </c>
      <c r="E34">
        <v>1235</v>
      </c>
    </row>
    <row r="35" spans="1:5" x14ac:dyDescent="0.3">
      <c r="A35">
        <v>33</v>
      </c>
      <c r="B35" s="1">
        <v>41244</v>
      </c>
      <c r="C35">
        <v>87.86</v>
      </c>
      <c r="D35" s="1">
        <v>41243</v>
      </c>
      <c r="E35">
        <v>2199</v>
      </c>
    </row>
    <row r="36" spans="1:5" x14ac:dyDescent="0.3">
      <c r="A36">
        <v>34</v>
      </c>
      <c r="B36" s="1">
        <v>41214</v>
      </c>
      <c r="C36">
        <v>86.53</v>
      </c>
      <c r="D36" s="1">
        <v>41213</v>
      </c>
      <c r="E36">
        <v>2419</v>
      </c>
    </row>
    <row r="37" spans="1:5" x14ac:dyDescent="0.3">
      <c r="A37">
        <v>35</v>
      </c>
      <c r="B37" s="1">
        <v>41183</v>
      </c>
      <c r="C37">
        <v>89.49</v>
      </c>
      <c r="D37" s="1">
        <v>41182</v>
      </c>
      <c r="E37">
        <v>1621</v>
      </c>
    </row>
    <row r="38" spans="1:5" x14ac:dyDescent="0.3">
      <c r="A38">
        <v>36</v>
      </c>
      <c r="B38" s="1">
        <v>41153</v>
      </c>
      <c r="C38">
        <v>94.51</v>
      </c>
      <c r="D38" s="1">
        <v>41152</v>
      </c>
      <c r="E38">
        <v>1172</v>
      </c>
    </row>
    <row r="39" spans="1:5" x14ac:dyDescent="0.3">
      <c r="A39">
        <v>37</v>
      </c>
      <c r="B39" s="1">
        <v>41122</v>
      </c>
      <c r="C39">
        <v>94.13</v>
      </c>
      <c r="D39" s="1">
        <v>41121</v>
      </c>
      <c r="E39">
        <v>1194</v>
      </c>
    </row>
    <row r="40" spans="1:5" x14ac:dyDescent="0.3">
      <c r="A40">
        <v>38</v>
      </c>
      <c r="B40" s="1">
        <v>41091</v>
      </c>
      <c r="C40">
        <v>87.9</v>
      </c>
      <c r="D40" s="1">
        <v>41090</v>
      </c>
      <c r="E40">
        <v>1190</v>
      </c>
    </row>
    <row r="41" spans="1:5" x14ac:dyDescent="0.3">
      <c r="A41">
        <v>39</v>
      </c>
      <c r="B41" s="1">
        <v>41061</v>
      </c>
      <c r="C41">
        <v>82.3</v>
      </c>
      <c r="D41" s="1">
        <v>41060</v>
      </c>
      <c r="E41">
        <v>1319</v>
      </c>
    </row>
    <row r="42" spans="1:5" x14ac:dyDescent="0.3">
      <c r="A42">
        <v>40</v>
      </c>
      <c r="B42" s="1">
        <v>41030</v>
      </c>
      <c r="C42">
        <v>94.65</v>
      </c>
      <c r="D42" s="1">
        <v>41029</v>
      </c>
      <c r="E42">
        <v>1496</v>
      </c>
    </row>
    <row r="43" spans="1:5" x14ac:dyDescent="0.3">
      <c r="A43">
        <v>41</v>
      </c>
      <c r="B43" s="1">
        <v>41000</v>
      </c>
      <c r="C43">
        <v>103.32</v>
      </c>
      <c r="D43" s="1">
        <v>40999</v>
      </c>
      <c r="E43">
        <v>1412</v>
      </c>
    </row>
    <row r="44" spans="1:5" x14ac:dyDescent="0.3">
      <c r="A44">
        <v>42</v>
      </c>
      <c r="B44" s="1">
        <v>40969</v>
      </c>
      <c r="C44">
        <v>106.16</v>
      </c>
      <c r="D44" s="1">
        <v>40968</v>
      </c>
      <c r="E44">
        <v>1531</v>
      </c>
    </row>
    <row r="45" spans="1:5" x14ac:dyDescent="0.3">
      <c r="A45">
        <v>43</v>
      </c>
      <c r="B45" s="1">
        <v>40940</v>
      </c>
      <c r="C45">
        <v>102.2</v>
      </c>
      <c r="D45" s="1">
        <v>40939</v>
      </c>
      <c r="E45">
        <v>1447</v>
      </c>
    </row>
    <row r="46" spans="1:5" x14ac:dyDescent="0.3">
      <c r="A46">
        <v>44</v>
      </c>
      <c r="B46" s="1">
        <v>40909</v>
      </c>
      <c r="C46">
        <v>100.27</v>
      </c>
      <c r="D46" s="1">
        <v>40908</v>
      </c>
      <c r="E46">
        <v>3287</v>
      </c>
    </row>
    <row r="47" spans="1:5" x14ac:dyDescent="0.3">
      <c r="A47">
        <v>45</v>
      </c>
      <c r="B47" s="1">
        <v>40878</v>
      </c>
      <c r="C47">
        <v>98.56</v>
      </c>
      <c r="D47" s="1">
        <v>40877</v>
      </c>
      <c r="E47">
        <v>3298</v>
      </c>
    </row>
    <row r="48" spans="1:5" x14ac:dyDescent="0.3">
      <c r="A48">
        <v>46</v>
      </c>
      <c r="B48" s="1">
        <v>40848</v>
      </c>
      <c r="C48">
        <v>97.16</v>
      </c>
      <c r="D48" s="1">
        <v>40847</v>
      </c>
      <c r="E48">
        <v>3132</v>
      </c>
    </row>
    <row r="49" spans="1:5" x14ac:dyDescent="0.3">
      <c r="A49">
        <v>47</v>
      </c>
      <c r="B49" s="1">
        <v>40817</v>
      </c>
      <c r="C49">
        <v>86.32</v>
      </c>
      <c r="D49" s="1">
        <v>40816</v>
      </c>
      <c r="E49">
        <v>3136</v>
      </c>
    </row>
    <row r="50" spans="1:5" x14ac:dyDescent="0.3">
      <c r="A50">
        <v>48</v>
      </c>
      <c r="B50" s="1">
        <v>40787</v>
      </c>
      <c r="C50">
        <v>85.52</v>
      </c>
      <c r="D50" s="1">
        <v>40786</v>
      </c>
      <c r="E50">
        <v>2598</v>
      </c>
    </row>
    <row r="51" spans="1:5" x14ac:dyDescent="0.3">
      <c r="A51">
        <v>49</v>
      </c>
      <c r="B51" s="1">
        <v>40756</v>
      </c>
      <c r="C51">
        <v>86.33</v>
      </c>
      <c r="D51" s="1">
        <v>40755</v>
      </c>
      <c r="E51">
        <v>1749</v>
      </c>
    </row>
    <row r="52" spans="1:5" x14ac:dyDescent="0.3">
      <c r="A52">
        <v>50</v>
      </c>
      <c r="B52" s="1">
        <v>40725</v>
      </c>
      <c r="C52">
        <v>97.3</v>
      </c>
      <c r="D52" s="1">
        <v>40724</v>
      </c>
      <c r="E52">
        <v>2036</v>
      </c>
    </row>
    <row r="53" spans="1:5" x14ac:dyDescent="0.3">
      <c r="A53">
        <v>51</v>
      </c>
      <c r="B53" s="1">
        <v>40695</v>
      </c>
      <c r="C53">
        <v>96.26</v>
      </c>
      <c r="D53" s="1">
        <v>40694</v>
      </c>
      <c r="E53">
        <v>1874</v>
      </c>
    </row>
    <row r="54" spans="1:5" x14ac:dyDescent="0.3">
      <c r="A54">
        <v>52</v>
      </c>
      <c r="B54" s="1">
        <v>40664</v>
      </c>
      <c r="C54">
        <v>100.9</v>
      </c>
      <c r="D54" s="1">
        <v>40663</v>
      </c>
      <c r="E54">
        <v>1564</v>
      </c>
    </row>
    <row r="55" spans="1:5" x14ac:dyDescent="0.3">
      <c r="A55">
        <v>53</v>
      </c>
      <c r="B55" s="1">
        <v>40634</v>
      </c>
      <c r="C55">
        <v>109.53</v>
      </c>
      <c r="D55" s="1">
        <v>40633</v>
      </c>
      <c r="E55">
        <v>1768</v>
      </c>
    </row>
    <row r="56" spans="1:5" x14ac:dyDescent="0.3">
      <c r="A56">
        <v>54</v>
      </c>
      <c r="B56" s="1">
        <v>40603</v>
      </c>
      <c r="C56">
        <v>102.86</v>
      </c>
      <c r="D56" s="1">
        <v>40602</v>
      </c>
      <c r="E56">
        <v>1310</v>
      </c>
    </row>
    <row r="57" spans="1:5" x14ac:dyDescent="0.3">
      <c r="A57">
        <v>55</v>
      </c>
      <c r="B57" s="1">
        <v>40575</v>
      </c>
      <c r="C57">
        <v>88.58</v>
      </c>
      <c r="D57" s="1">
        <v>40574</v>
      </c>
      <c r="E57">
        <v>1351</v>
      </c>
    </row>
    <row r="58" spans="1:5" x14ac:dyDescent="0.3">
      <c r="A58">
        <v>56</v>
      </c>
      <c r="B58" s="1">
        <v>40544</v>
      </c>
      <c r="C58">
        <v>89.17</v>
      </c>
      <c r="D58" s="1">
        <v>40543</v>
      </c>
      <c r="E58">
        <v>2346</v>
      </c>
    </row>
    <row r="59" spans="1:5" x14ac:dyDescent="0.3">
      <c r="A59">
        <v>57</v>
      </c>
      <c r="B59" s="1">
        <v>40513</v>
      </c>
      <c r="C59">
        <v>89.15</v>
      </c>
      <c r="D59" s="1">
        <v>40512</v>
      </c>
      <c r="E59">
        <v>2910</v>
      </c>
    </row>
    <row r="60" spans="1:5" x14ac:dyDescent="0.3">
      <c r="A60">
        <v>58</v>
      </c>
      <c r="B60" s="1">
        <v>40483</v>
      </c>
      <c r="C60">
        <v>84.25</v>
      </c>
      <c r="D60" s="1">
        <v>40482</v>
      </c>
      <c r="E60">
        <v>4262</v>
      </c>
    </row>
    <row r="61" spans="1:5" x14ac:dyDescent="0.3">
      <c r="A61">
        <v>59</v>
      </c>
      <c r="B61" s="1">
        <v>40452</v>
      </c>
      <c r="C61">
        <v>81.89</v>
      </c>
      <c r="D61" s="1">
        <v>40451</v>
      </c>
      <c r="E61">
        <v>3370</v>
      </c>
    </row>
    <row r="62" spans="1:5" x14ac:dyDescent="0.3">
      <c r="A62">
        <v>60</v>
      </c>
      <c r="B62" s="1">
        <v>40422</v>
      </c>
      <c r="C62">
        <v>75.239999999999995</v>
      </c>
      <c r="D62" s="1">
        <v>40421</v>
      </c>
      <c r="E62">
        <v>3516</v>
      </c>
    </row>
    <row r="63" spans="1:5" x14ac:dyDescent="0.3">
      <c r="A63">
        <v>61</v>
      </c>
      <c r="B63" s="1">
        <v>40391</v>
      </c>
      <c r="C63">
        <v>76.599999999999994</v>
      </c>
      <c r="D63" s="1">
        <v>40390</v>
      </c>
      <c r="E63">
        <v>1922</v>
      </c>
    </row>
    <row r="64" spans="1:5" x14ac:dyDescent="0.3">
      <c r="A64">
        <v>62</v>
      </c>
      <c r="B64" s="1">
        <v>40360</v>
      </c>
      <c r="C64">
        <v>76.319999999999993</v>
      </c>
      <c r="D64" s="1">
        <v>40359</v>
      </c>
      <c r="E64">
        <v>2711</v>
      </c>
    </row>
    <row r="65" spans="1:5" x14ac:dyDescent="0.3">
      <c r="A65">
        <v>63</v>
      </c>
      <c r="B65" s="1">
        <v>40330</v>
      </c>
      <c r="C65">
        <v>75.34</v>
      </c>
      <c r="D65" s="1">
        <v>40329</v>
      </c>
      <c r="E65">
        <v>5217</v>
      </c>
    </row>
    <row r="66" spans="1:5" x14ac:dyDescent="0.3">
      <c r="A66">
        <v>64</v>
      </c>
      <c r="B66" s="1">
        <v>40299</v>
      </c>
      <c r="C66">
        <v>73.739999999999995</v>
      </c>
      <c r="D66" s="1">
        <v>40298</v>
      </c>
      <c r="E66">
        <v>3936</v>
      </c>
    </row>
    <row r="67" spans="1:5" x14ac:dyDescent="0.3">
      <c r="A67">
        <v>65</v>
      </c>
      <c r="B67" s="1">
        <v>40269</v>
      </c>
      <c r="C67">
        <v>84.29</v>
      </c>
      <c r="D67" s="1">
        <v>40268</v>
      </c>
      <c r="E67">
        <v>3425</v>
      </c>
    </row>
    <row r="68" spans="1:5" x14ac:dyDescent="0.3">
      <c r="A68">
        <v>66</v>
      </c>
      <c r="B68" s="1">
        <v>40238</v>
      </c>
      <c r="C68">
        <v>81.2</v>
      </c>
      <c r="D68" s="1">
        <v>40237</v>
      </c>
      <c r="E68">
        <v>3174</v>
      </c>
    </row>
    <row r="69" spans="1:5" x14ac:dyDescent="0.3">
      <c r="A69">
        <v>67</v>
      </c>
      <c r="B69" s="1">
        <v>40210</v>
      </c>
      <c r="C69">
        <v>76.39</v>
      </c>
      <c r="D69" s="1">
        <v>40209</v>
      </c>
      <c r="E69">
        <v>3494</v>
      </c>
    </row>
    <row r="70" spans="1:5" x14ac:dyDescent="0.3">
      <c r="A70">
        <v>68</v>
      </c>
      <c r="B70" s="1">
        <v>40179</v>
      </c>
      <c r="C70">
        <v>78.33</v>
      </c>
      <c r="D70" s="1">
        <v>40178</v>
      </c>
      <c r="E70">
        <v>3887</v>
      </c>
    </row>
    <row r="71" spans="1:5" x14ac:dyDescent="0.3">
      <c r="A71">
        <v>69</v>
      </c>
      <c r="B71" s="1">
        <v>40148</v>
      </c>
      <c r="C71">
        <v>74.47</v>
      </c>
      <c r="D71" s="1">
        <v>40147</v>
      </c>
      <c r="E71">
        <v>6189</v>
      </c>
    </row>
    <row r="72" spans="1:5" x14ac:dyDescent="0.3">
      <c r="A72">
        <v>70</v>
      </c>
      <c r="B72" s="1">
        <v>40118</v>
      </c>
      <c r="C72">
        <v>77.989999999999995</v>
      </c>
      <c r="D72" s="1">
        <v>40117</v>
      </c>
      <c r="E72">
        <v>5047</v>
      </c>
    </row>
    <row r="73" spans="1:5" x14ac:dyDescent="0.3">
      <c r="A73">
        <v>71</v>
      </c>
      <c r="B73" s="1">
        <v>40087</v>
      </c>
      <c r="C73">
        <v>75.72</v>
      </c>
      <c r="D73" s="1">
        <v>40086</v>
      </c>
      <c r="E73">
        <v>2846</v>
      </c>
    </row>
    <row r="74" spans="1:5" x14ac:dyDescent="0.3">
      <c r="A74">
        <v>72</v>
      </c>
      <c r="B74" s="1">
        <v>40057</v>
      </c>
      <c r="C74">
        <v>69.41</v>
      </c>
      <c r="D74" s="1">
        <v>40056</v>
      </c>
      <c r="E74">
        <v>3946</v>
      </c>
    </row>
    <row r="75" spans="1:5" x14ac:dyDescent="0.3">
      <c r="A75">
        <v>73</v>
      </c>
      <c r="B75" s="1">
        <v>40026</v>
      </c>
      <c r="C75">
        <v>71.040000000000006</v>
      </c>
      <c r="D75" s="1">
        <v>40025</v>
      </c>
      <c r="E75">
        <v>5385</v>
      </c>
    </row>
    <row r="76" spans="1:5" x14ac:dyDescent="0.3">
      <c r="A76">
        <v>74</v>
      </c>
      <c r="B76" s="1">
        <v>39995</v>
      </c>
      <c r="C76">
        <v>64.150000000000006</v>
      </c>
      <c r="D76" s="1">
        <v>39994</v>
      </c>
      <c r="E76">
        <v>7241</v>
      </c>
    </row>
    <row r="77" spans="1:5" x14ac:dyDescent="0.3">
      <c r="A77">
        <v>75</v>
      </c>
      <c r="B77" s="1">
        <v>39965</v>
      </c>
      <c r="C77">
        <v>69.64</v>
      </c>
      <c r="D77" s="1">
        <v>39964</v>
      </c>
      <c r="E77">
        <v>6125</v>
      </c>
    </row>
    <row r="78" spans="1:5" x14ac:dyDescent="0.3">
      <c r="A78">
        <v>76</v>
      </c>
      <c r="B78" s="1">
        <v>39934</v>
      </c>
      <c r="C78">
        <v>59.03</v>
      </c>
      <c r="D78" s="1">
        <v>39933</v>
      </c>
      <c r="E78">
        <v>2348</v>
      </c>
    </row>
    <row r="79" spans="1:5" x14ac:dyDescent="0.3">
      <c r="A79">
        <v>77</v>
      </c>
      <c r="B79" s="1">
        <v>39904</v>
      </c>
      <c r="C79">
        <v>49.65</v>
      </c>
      <c r="D79" s="1">
        <v>39903</v>
      </c>
      <c r="E79">
        <v>2066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showRuler="0" workbookViewId="0">
      <selection activeCell="J2" sqref="J2:J12"/>
    </sheetView>
  </sheetViews>
  <sheetFormatPr baseColWidth="12" defaultRowHeight="20" x14ac:dyDescent="0.3"/>
  <sheetData>
    <row r="1" spans="1:10" x14ac:dyDescent="0.3"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5</v>
      </c>
      <c r="I1" t="s">
        <v>11</v>
      </c>
      <c r="J1" t="s">
        <v>10</v>
      </c>
    </row>
    <row r="2" spans="1:10" x14ac:dyDescent="0.3">
      <c r="A2">
        <v>0</v>
      </c>
      <c r="B2" s="1">
        <v>42248</v>
      </c>
      <c r="C2">
        <v>45.51</v>
      </c>
      <c r="D2" s="1">
        <v>42247</v>
      </c>
      <c r="E2">
        <v>974</v>
      </c>
      <c r="G2">
        <v>0</v>
      </c>
      <c r="H2">
        <f ca="1">IF(G2&gt;=0,CORREL(OFFSET(C$2,G2,0):C$79,E$2:OFFSET(E$79,-G2,0)),CORREL(C$2:OFFSET(C$79,G2,0),OFFSET(E$2,-G2,0):E$79))</f>
        <v>-0.12035610433644948</v>
      </c>
      <c r="I2">
        <f>J2/(78-2+J2^2)^0.5</f>
        <v>0.29003970783563066</v>
      </c>
      <c r="J2">
        <f>TINV(0.01,78-2)</f>
        <v>2.6420783131459933</v>
      </c>
    </row>
    <row r="3" spans="1:10" x14ac:dyDescent="0.3">
      <c r="A3">
        <v>1</v>
      </c>
      <c r="B3" s="1">
        <v>42217</v>
      </c>
      <c r="C3">
        <v>42.87</v>
      </c>
      <c r="D3" s="1">
        <v>42216</v>
      </c>
      <c r="E3">
        <v>1023</v>
      </c>
      <c r="G3">
        <v>1</v>
      </c>
      <c r="H3">
        <f ca="1">IF(G3&gt;=0,CORREL(OFFSET(C$2,G3,0):C$79,E$2:OFFSET(E$79,-G3,0)),CORREL(C$2:OFFSET(C$79,G3,0),OFFSET(E$2,-G3,0):E$79))</f>
        <v>-0.17670339478726524</v>
      </c>
      <c r="I3">
        <f>J3/(78-3+J3^2)^0.5</f>
        <v>0.29189471248469778</v>
      </c>
      <c r="J3">
        <f>TINV(0.01,78-3)</f>
        <v>2.6429830669673917</v>
      </c>
    </row>
    <row r="4" spans="1:10" x14ac:dyDescent="0.3">
      <c r="A4">
        <v>2</v>
      </c>
      <c r="B4" s="1">
        <v>42186</v>
      </c>
      <c r="C4">
        <v>50.9</v>
      </c>
      <c r="D4" s="1">
        <v>42185</v>
      </c>
      <c r="E4">
        <v>845</v>
      </c>
      <c r="G4">
        <v>2</v>
      </c>
      <c r="H4">
        <f ca="1">IF(G4&gt;=0,CORREL(OFFSET(C$2,G4,0):C$79,E$2:OFFSET(E$79,-G4,0)),CORREL(C$2:OFFSET(C$79,G4,0),OFFSET(E$2,-G4,0):E$79))</f>
        <v>-0.23447174359526735</v>
      </c>
      <c r="I4">
        <f>J4/(78-4+J4^2)^0.5</f>
        <v>0.29378573309626144</v>
      </c>
      <c r="J4">
        <f>TINV(0.01,78-4)</f>
        <v>2.64391287165309</v>
      </c>
    </row>
    <row r="5" spans="1:10" x14ac:dyDescent="0.3">
      <c r="A5">
        <v>3</v>
      </c>
      <c r="B5" s="1">
        <v>42156</v>
      </c>
      <c r="C5">
        <v>59.82</v>
      </c>
      <c r="D5" s="1">
        <v>42155</v>
      </c>
      <c r="E5">
        <v>524</v>
      </c>
      <c r="G5">
        <v>3</v>
      </c>
      <c r="H5">
        <f ca="1">IF(G5&gt;=0,CORREL(OFFSET(C$2,G5,0):C$79,E$2:OFFSET(E$79,-G5,0)),CORREL(C$2:OFFSET(C$79,G5,0),OFFSET(E$2,-G5,0):E$79))</f>
        <v>-0.27556664342815357</v>
      </c>
      <c r="I5">
        <f>J5/(78-5+J5^2)^0.5</f>
        <v>0.29571394907491244</v>
      </c>
      <c r="J5">
        <f>TINV(0.01,78-5)</f>
        <v>2.6448687820733814</v>
      </c>
    </row>
    <row r="6" spans="1:10" x14ac:dyDescent="0.3">
      <c r="A6">
        <v>4</v>
      </c>
      <c r="B6" s="1">
        <v>42125</v>
      </c>
      <c r="C6">
        <v>59.27</v>
      </c>
      <c r="D6" s="1">
        <v>42124</v>
      </c>
      <c r="E6">
        <v>658</v>
      </c>
      <c r="G6">
        <v>4</v>
      </c>
      <c r="H6">
        <f ca="1">IF(G6&gt;=0,CORREL(OFFSET(C$2,G6,0):C$79,E$2:OFFSET(E$79,-G6,0)),CORREL(C$2:OFFSET(C$79,G6,0),OFFSET(E$2,-G6,0):E$79))</f>
        <v>-0.3135942546112907</v>
      </c>
      <c r="I6">
        <f>J6/(78-6+J6^2)^0.5</f>
        <v>0.29768059454592632</v>
      </c>
      <c r="J6">
        <f>TINV(0.01,78-6)</f>
        <v>2.6458519131593259</v>
      </c>
    </row>
    <row r="7" spans="1:10" x14ac:dyDescent="0.3">
      <c r="A7">
        <v>5</v>
      </c>
      <c r="B7" s="1">
        <v>42095</v>
      </c>
      <c r="C7">
        <v>54.45</v>
      </c>
      <c r="D7" s="1">
        <v>42094</v>
      </c>
      <c r="E7">
        <v>598</v>
      </c>
      <c r="G7">
        <v>5</v>
      </c>
      <c r="H7">
        <f ca="1">IF(G7&gt;=0,CORREL(OFFSET(C$2,G7,0):C$79,E$2:OFFSET(E$79,-G7,0)),CORREL(C$2:OFFSET(C$79,G7,0),OFFSET(E$2,-G7,0):E$79))</f>
        <v>-0.33395651138069388</v>
      </c>
      <c r="I7">
        <f>J7/(78-7+J7^2)^0.5</f>
        <v>0.29968696165893094</v>
      </c>
      <c r="J7">
        <f>TINV(0.01,78-7)</f>
        <v>2.6468634442383925</v>
      </c>
    </row>
    <row r="8" spans="1:10" x14ac:dyDescent="0.3">
      <c r="A8">
        <v>6</v>
      </c>
      <c r="B8" s="1">
        <v>42064</v>
      </c>
      <c r="C8">
        <v>47.82</v>
      </c>
      <c r="D8" s="1">
        <v>42063</v>
      </c>
      <c r="E8">
        <v>540</v>
      </c>
      <c r="G8">
        <v>-1</v>
      </c>
      <c r="H8">
        <f ca="1">IF(G8&gt;=0,CORREL(OFFSET(C$2,G8,0):C$79,E$2:OFFSET(E$79,-G8,0)),CORREL(C$2:OFFSET(C$79,G8,0),OFFSET(E$2,-G8,0):E$79))</f>
        <v>-0.11164366190452375</v>
      </c>
      <c r="I8">
        <f>J8/(78-3+J8^2)^0.5</f>
        <v>0.29189471248469778</v>
      </c>
      <c r="J8">
        <f>TINV(0.01,78-3)</f>
        <v>2.6429830669673917</v>
      </c>
    </row>
    <row r="9" spans="1:10" x14ac:dyDescent="0.3">
      <c r="A9">
        <v>7</v>
      </c>
      <c r="B9" s="1">
        <v>42036</v>
      </c>
      <c r="C9">
        <v>50.58</v>
      </c>
      <c r="D9" s="1">
        <v>42035</v>
      </c>
      <c r="E9">
        <v>508</v>
      </c>
      <c r="G9">
        <v>-2</v>
      </c>
      <c r="H9">
        <f ca="1">IF(G9&gt;=0,CORREL(OFFSET(C$2,G9,0):C$79,E$2:OFFSET(E$79,-G9,0)),CORREL(C$2:OFFSET(C$79,G9,0),OFFSET(E$2,-G9,0):E$79))</f>
        <v>-6.4900971436763238E-2</v>
      </c>
      <c r="I9">
        <f>J9/(78-4+J9^2)^0.5</f>
        <v>0.29378573309626144</v>
      </c>
      <c r="J9">
        <f>TINV(0.01,78-4)</f>
        <v>2.64391287165309</v>
      </c>
    </row>
    <row r="10" spans="1:10" x14ac:dyDescent="0.3">
      <c r="A10">
        <v>8</v>
      </c>
      <c r="B10" s="1">
        <v>42005</v>
      </c>
      <c r="C10">
        <v>47.22</v>
      </c>
      <c r="D10" s="1">
        <v>42004</v>
      </c>
      <c r="E10">
        <v>856</v>
      </c>
      <c r="G10">
        <v>-3</v>
      </c>
      <c r="H10">
        <f ca="1">IF(G10&gt;=0,CORREL(OFFSET(C$2,G10,0):C$79,E$2:OFFSET(E$79,-G10,0)),CORREL(C$2:OFFSET(C$79,G10,0),OFFSET(E$2,-G10,0):E$79))</f>
        <v>-8.9340048211656656E-3</v>
      </c>
      <c r="I10">
        <f>J10/(78-5+J10^2)^0.5</f>
        <v>0.29571394907491244</v>
      </c>
      <c r="J10">
        <f>TINV(0.01,78-5)</f>
        <v>2.6448687820733814</v>
      </c>
    </row>
    <row r="11" spans="1:10" x14ac:dyDescent="0.3">
      <c r="A11">
        <v>9</v>
      </c>
      <c r="B11" s="1">
        <v>41974</v>
      </c>
      <c r="C11">
        <v>59.29</v>
      </c>
      <c r="D11" s="1">
        <v>41973</v>
      </c>
      <c r="E11">
        <v>1120</v>
      </c>
      <c r="G11">
        <v>-4</v>
      </c>
      <c r="H11">
        <f ca="1">IF(G11&gt;=0,CORREL(OFFSET(C$2,G11,0):C$79,E$2:OFFSET(E$79,-G11,0)),CORREL(C$2:OFFSET(C$79,G11,0),OFFSET(E$2,-G11,0):E$79))</f>
        <v>3.5879822112282501E-2</v>
      </c>
      <c r="I11">
        <f>J11/(78-6+J11^2)^0.5</f>
        <v>0.29768059454592632</v>
      </c>
      <c r="J11">
        <f>TINV(0.01,78-6)</f>
        <v>2.6458519131593259</v>
      </c>
    </row>
    <row r="12" spans="1:10" x14ac:dyDescent="0.3">
      <c r="A12">
        <v>10</v>
      </c>
      <c r="B12" s="1">
        <v>41944</v>
      </c>
      <c r="C12">
        <v>75.790000000000006</v>
      </c>
      <c r="D12" s="1">
        <v>41943</v>
      </c>
      <c r="E12">
        <v>1233</v>
      </c>
      <c r="G12">
        <v>-5</v>
      </c>
      <c r="H12">
        <f ca="1">IF(G12&gt;=0,CORREL(OFFSET(C$2,G12,0):C$79,E$2:OFFSET(E$79,-G12,0)),CORREL(C$2:OFFSET(C$79,G12,0),OFFSET(E$2,-G12,0):E$79))</f>
        <v>6.0600973467790857E-2</v>
      </c>
      <c r="I12">
        <f>J12/(78-7+J12^2)^0.5</f>
        <v>0.29968696165893094</v>
      </c>
      <c r="J12">
        <f>TINV(0.01,78-7)</f>
        <v>2.6468634442383925</v>
      </c>
    </row>
    <row r="13" spans="1:10" x14ac:dyDescent="0.3">
      <c r="A13">
        <v>11</v>
      </c>
      <c r="B13" s="1">
        <v>41913</v>
      </c>
      <c r="C13">
        <v>84.4</v>
      </c>
      <c r="D13" s="1">
        <v>41912</v>
      </c>
      <c r="E13">
        <v>826</v>
      </c>
    </row>
    <row r="14" spans="1:10" x14ac:dyDescent="0.3">
      <c r="A14">
        <v>12</v>
      </c>
      <c r="B14" s="1">
        <v>41883</v>
      </c>
      <c r="C14">
        <v>93.21</v>
      </c>
      <c r="D14" s="1">
        <v>41882</v>
      </c>
      <c r="E14">
        <v>871</v>
      </c>
    </row>
    <row r="15" spans="1:10" x14ac:dyDescent="0.3">
      <c r="A15">
        <v>13</v>
      </c>
      <c r="B15" s="1">
        <v>41852</v>
      </c>
      <c r="C15">
        <v>96.54</v>
      </c>
      <c r="D15" s="1">
        <v>41851</v>
      </c>
      <c r="E15">
        <v>619</v>
      </c>
    </row>
    <row r="16" spans="1:10" x14ac:dyDescent="0.3">
      <c r="A16">
        <v>14</v>
      </c>
      <c r="B16" s="1">
        <v>41821</v>
      </c>
      <c r="C16">
        <v>103.59</v>
      </c>
      <c r="D16" s="1">
        <v>41820</v>
      </c>
      <c r="E16">
        <v>423</v>
      </c>
    </row>
    <row r="17" spans="1:5" x14ac:dyDescent="0.3">
      <c r="A17">
        <v>15</v>
      </c>
      <c r="B17" s="1">
        <v>41791</v>
      </c>
      <c r="C17">
        <v>105.79</v>
      </c>
      <c r="D17" s="1">
        <v>41790</v>
      </c>
      <c r="E17">
        <v>872</v>
      </c>
    </row>
    <row r="18" spans="1:5" x14ac:dyDescent="0.3">
      <c r="A18">
        <v>16</v>
      </c>
      <c r="B18" s="1">
        <v>41760</v>
      </c>
      <c r="C18">
        <v>102.18</v>
      </c>
      <c r="D18" s="1">
        <v>41759</v>
      </c>
      <c r="E18">
        <v>871</v>
      </c>
    </row>
    <row r="19" spans="1:5" x14ac:dyDescent="0.3">
      <c r="A19">
        <v>17</v>
      </c>
      <c r="B19" s="1">
        <v>41730</v>
      </c>
      <c r="C19">
        <v>102.07</v>
      </c>
      <c r="D19" s="1">
        <v>41729</v>
      </c>
      <c r="E19">
        <v>942</v>
      </c>
    </row>
    <row r="20" spans="1:5" x14ac:dyDescent="0.3">
      <c r="A20">
        <v>18</v>
      </c>
      <c r="B20" s="1">
        <v>41699</v>
      </c>
      <c r="C20">
        <v>100.8</v>
      </c>
      <c r="D20" s="1">
        <v>41698</v>
      </c>
      <c r="E20">
        <v>1099</v>
      </c>
    </row>
    <row r="21" spans="1:5" x14ac:dyDescent="0.3">
      <c r="A21">
        <v>19</v>
      </c>
      <c r="B21" s="1">
        <v>41671</v>
      </c>
      <c r="C21">
        <v>100.82</v>
      </c>
      <c r="D21" s="1">
        <v>41670</v>
      </c>
      <c r="E21">
        <v>1337</v>
      </c>
    </row>
    <row r="22" spans="1:5" x14ac:dyDescent="0.3">
      <c r="A22">
        <v>20</v>
      </c>
      <c r="B22" s="1">
        <v>41640</v>
      </c>
      <c r="C22">
        <v>94.62</v>
      </c>
      <c r="D22" s="1">
        <v>41639</v>
      </c>
      <c r="E22">
        <v>1825</v>
      </c>
    </row>
    <row r="23" spans="1:5" x14ac:dyDescent="0.3">
      <c r="A23">
        <v>21</v>
      </c>
      <c r="B23" s="1">
        <v>41609</v>
      </c>
      <c r="C23">
        <v>97.63</v>
      </c>
      <c r="D23" s="1">
        <v>41608</v>
      </c>
      <c r="E23">
        <v>1665</v>
      </c>
    </row>
    <row r="24" spans="1:5" x14ac:dyDescent="0.3">
      <c r="A24">
        <v>22</v>
      </c>
      <c r="B24" s="1">
        <v>41579</v>
      </c>
      <c r="C24">
        <v>93.86</v>
      </c>
      <c r="D24" s="1">
        <v>41578</v>
      </c>
      <c r="E24">
        <v>1667</v>
      </c>
    </row>
    <row r="25" spans="1:5" x14ac:dyDescent="0.3">
      <c r="A25">
        <v>23</v>
      </c>
      <c r="B25" s="1">
        <v>41548</v>
      </c>
      <c r="C25">
        <v>100.54</v>
      </c>
      <c r="D25" s="1">
        <v>41547</v>
      </c>
      <c r="E25">
        <v>1795</v>
      </c>
    </row>
    <row r="26" spans="1:5" x14ac:dyDescent="0.3">
      <c r="A26">
        <v>24</v>
      </c>
      <c r="B26" s="1">
        <v>41518</v>
      </c>
      <c r="C26">
        <v>106.29</v>
      </c>
      <c r="D26" s="1">
        <v>41517</v>
      </c>
      <c r="E26">
        <v>907</v>
      </c>
    </row>
    <row r="27" spans="1:5" x14ac:dyDescent="0.3">
      <c r="A27">
        <v>25</v>
      </c>
      <c r="B27" s="1">
        <v>41487</v>
      </c>
      <c r="C27">
        <v>106.57</v>
      </c>
      <c r="D27" s="1">
        <v>41486</v>
      </c>
      <c r="E27">
        <v>1057</v>
      </c>
    </row>
    <row r="28" spans="1:5" x14ac:dyDescent="0.3">
      <c r="A28">
        <v>26</v>
      </c>
      <c r="B28" s="1">
        <v>41456</v>
      </c>
      <c r="C28">
        <v>104.67</v>
      </c>
      <c r="D28" s="1">
        <v>41455</v>
      </c>
      <c r="E28">
        <v>1007</v>
      </c>
    </row>
    <row r="29" spans="1:5" x14ac:dyDescent="0.3">
      <c r="A29">
        <v>27</v>
      </c>
      <c r="B29" s="1">
        <v>41426</v>
      </c>
      <c r="C29">
        <v>95.77</v>
      </c>
      <c r="D29" s="1">
        <v>41425</v>
      </c>
      <c r="E29">
        <v>795</v>
      </c>
    </row>
    <row r="30" spans="1:5" x14ac:dyDescent="0.3">
      <c r="A30">
        <v>28</v>
      </c>
      <c r="B30" s="1">
        <v>41395</v>
      </c>
      <c r="C30">
        <v>94.51</v>
      </c>
      <c r="D30" s="1">
        <v>41394</v>
      </c>
      <c r="E30">
        <v>1028</v>
      </c>
    </row>
    <row r="31" spans="1:5" x14ac:dyDescent="0.3">
      <c r="A31">
        <v>29</v>
      </c>
      <c r="B31" s="1">
        <v>41365</v>
      </c>
      <c r="C31">
        <v>92.02</v>
      </c>
      <c r="D31" s="1">
        <v>41364</v>
      </c>
      <c r="E31">
        <v>1176</v>
      </c>
    </row>
    <row r="32" spans="1:5" x14ac:dyDescent="0.3">
      <c r="A32">
        <v>30</v>
      </c>
      <c r="B32" s="1">
        <v>41334</v>
      </c>
      <c r="C32">
        <v>92.94</v>
      </c>
      <c r="D32" s="1">
        <v>41333</v>
      </c>
      <c r="E32">
        <v>990</v>
      </c>
    </row>
    <row r="33" spans="1:5" x14ac:dyDescent="0.3">
      <c r="A33">
        <v>31</v>
      </c>
      <c r="B33" s="1">
        <v>41306</v>
      </c>
      <c r="C33">
        <v>95.31</v>
      </c>
      <c r="D33" s="1">
        <v>41305</v>
      </c>
      <c r="E33">
        <v>677</v>
      </c>
    </row>
    <row r="34" spans="1:5" x14ac:dyDescent="0.3">
      <c r="A34">
        <v>32</v>
      </c>
      <c r="B34" s="1">
        <v>41275</v>
      </c>
      <c r="C34">
        <v>94.76</v>
      </c>
      <c r="D34" s="1">
        <v>41274</v>
      </c>
      <c r="E34">
        <v>699</v>
      </c>
    </row>
    <row r="35" spans="1:5" x14ac:dyDescent="0.3">
      <c r="A35">
        <v>33</v>
      </c>
      <c r="B35" s="1">
        <v>41244</v>
      </c>
      <c r="C35">
        <v>87.86</v>
      </c>
      <c r="D35" s="1">
        <v>41243</v>
      </c>
      <c r="E35">
        <v>980</v>
      </c>
    </row>
    <row r="36" spans="1:5" x14ac:dyDescent="0.3">
      <c r="A36">
        <v>34</v>
      </c>
      <c r="B36" s="1">
        <v>41214</v>
      </c>
      <c r="C36">
        <v>86.53</v>
      </c>
      <c r="D36" s="1">
        <v>41213</v>
      </c>
      <c r="E36">
        <v>782</v>
      </c>
    </row>
    <row r="37" spans="1:5" x14ac:dyDescent="0.3">
      <c r="A37">
        <v>35</v>
      </c>
      <c r="B37" s="1">
        <v>41183</v>
      </c>
      <c r="C37">
        <v>89.49</v>
      </c>
      <c r="D37" s="1">
        <v>41182</v>
      </c>
      <c r="E37">
        <v>425</v>
      </c>
    </row>
    <row r="38" spans="1:5" x14ac:dyDescent="0.3">
      <c r="A38">
        <v>36</v>
      </c>
      <c r="B38" s="1">
        <v>41153</v>
      </c>
      <c r="C38">
        <v>94.51</v>
      </c>
      <c r="D38" s="1">
        <v>41152</v>
      </c>
      <c r="E38">
        <v>735</v>
      </c>
    </row>
    <row r="39" spans="1:5" x14ac:dyDescent="0.3">
      <c r="A39">
        <v>37</v>
      </c>
      <c r="B39" s="1">
        <v>41122</v>
      </c>
      <c r="C39">
        <v>94.13</v>
      </c>
      <c r="D39" s="1">
        <v>41121</v>
      </c>
      <c r="E39">
        <v>982</v>
      </c>
    </row>
    <row r="40" spans="1:5" x14ac:dyDescent="0.3">
      <c r="A40">
        <v>38</v>
      </c>
      <c r="B40" s="1">
        <v>41091</v>
      </c>
      <c r="C40">
        <v>87.9</v>
      </c>
      <c r="D40" s="1">
        <v>41090</v>
      </c>
      <c r="E40">
        <v>984</v>
      </c>
    </row>
    <row r="41" spans="1:5" x14ac:dyDescent="0.3">
      <c r="A41">
        <v>39</v>
      </c>
      <c r="B41" s="1">
        <v>41061</v>
      </c>
      <c r="C41">
        <v>82.3</v>
      </c>
      <c r="D41" s="1">
        <v>41060</v>
      </c>
      <c r="E41">
        <v>923</v>
      </c>
    </row>
    <row r="42" spans="1:5" x14ac:dyDescent="0.3">
      <c r="A42">
        <v>40</v>
      </c>
      <c r="B42" s="1">
        <v>41030</v>
      </c>
      <c r="C42">
        <v>94.65</v>
      </c>
      <c r="D42" s="1">
        <v>41029</v>
      </c>
      <c r="E42">
        <v>1725</v>
      </c>
    </row>
    <row r="43" spans="1:5" x14ac:dyDescent="0.3">
      <c r="A43">
        <v>41</v>
      </c>
      <c r="B43" s="1">
        <v>41000</v>
      </c>
      <c r="C43">
        <v>103.32</v>
      </c>
      <c r="D43" s="1">
        <v>40999</v>
      </c>
      <c r="E43">
        <v>1051</v>
      </c>
    </row>
    <row r="44" spans="1:5" x14ac:dyDescent="0.3">
      <c r="A44">
        <v>42</v>
      </c>
      <c r="B44" s="1">
        <v>40969</v>
      </c>
      <c r="C44">
        <v>106.16</v>
      </c>
      <c r="D44" s="1">
        <v>40968</v>
      </c>
      <c r="E44">
        <v>832</v>
      </c>
    </row>
    <row r="45" spans="1:5" x14ac:dyDescent="0.3">
      <c r="A45">
        <v>43</v>
      </c>
      <c r="B45" s="1">
        <v>40940</v>
      </c>
      <c r="C45">
        <v>102.2</v>
      </c>
      <c r="D45" s="1">
        <v>40939</v>
      </c>
      <c r="E45">
        <v>724</v>
      </c>
    </row>
    <row r="46" spans="1:5" x14ac:dyDescent="0.3">
      <c r="A46">
        <v>44</v>
      </c>
      <c r="B46" s="1">
        <v>40909</v>
      </c>
      <c r="C46">
        <v>100.27</v>
      </c>
      <c r="D46" s="1">
        <v>40908</v>
      </c>
      <c r="E46">
        <v>1645</v>
      </c>
    </row>
    <row r="47" spans="1:5" x14ac:dyDescent="0.3">
      <c r="A47">
        <v>45</v>
      </c>
      <c r="B47" s="1">
        <v>40878</v>
      </c>
      <c r="C47">
        <v>98.56</v>
      </c>
      <c r="D47" s="1">
        <v>40877</v>
      </c>
      <c r="E47">
        <v>1727</v>
      </c>
    </row>
    <row r="48" spans="1:5" x14ac:dyDescent="0.3">
      <c r="A48">
        <v>46</v>
      </c>
      <c r="B48" s="1">
        <v>40848</v>
      </c>
      <c r="C48">
        <v>97.16</v>
      </c>
      <c r="D48" s="1">
        <v>40847</v>
      </c>
      <c r="E48">
        <v>1931</v>
      </c>
    </row>
    <row r="49" spans="1:5" x14ac:dyDescent="0.3">
      <c r="A49">
        <v>47</v>
      </c>
      <c r="B49" s="1">
        <v>40817</v>
      </c>
      <c r="C49">
        <v>86.32</v>
      </c>
      <c r="D49" s="1">
        <v>40816</v>
      </c>
      <c r="E49">
        <v>1726</v>
      </c>
    </row>
    <row r="50" spans="1:5" x14ac:dyDescent="0.3">
      <c r="A50">
        <v>48</v>
      </c>
      <c r="B50" s="1">
        <v>40787</v>
      </c>
      <c r="C50">
        <v>85.52</v>
      </c>
      <c r="D50" s="1">
        <v>40786</v>
      </c>
      <c r="E50">
        <v>1628</v>
      </c>
    </row>
    <row r="51" spans="1:5" x14ac:dyDescent="0.3">
      <c r="A51">
        <v>49</v>
      </c>
      <c r="B51" s="1">
        <v>40756</v>
      </c>
      <c r="C51">
        <v>86.33</v>
      </c>
      <c r="D51" s="1">
        <v>40755</v>
      </c>
      <c r="E51">
        <v>1511</v>
      </c>
    </row>
    <row r="52" spans="1:5" x14ac:dyDescent="0.3">
      <c r="A52">
        <v>50</v>
      </c>
      <c r="B52" s="1">
        <v>40725</v>
      </c>
      <c r="C52">
        <v>97.3</v>
      </c>
      <c r="D52" s="1">
        <v>40724</v>
      </c>
      <c r="E52">
        <v>1604</v>
      </c>
    </row>
    <row r="53" spans="1:5" x14ac:dyDescent="0.3">
      <c r="A53">
        <v>51</v>
      </c>
      <c r="B53" s="1">
        <v>40695</v>
      </c>
      <c r="C53">
        <v>96.26</v>
      </c>
      <c r="D53" s="1">
        <v>40694</v>
      </c>
      <c r="E53">
        <v>1830</v>
      </c>
    </row>
    <row r="54" spans="1:5" x14ac:dyDescent="0.3">
      <c r="A54">
        <v>52</v>
      </c>
      <c r="B54" s="1">
        <v>40664</v>
      </c>
      <c r="C54">
        <v>100.9</v>
      </c>
      <c r="D54" s="1">
        <v>40663</v>
      </c>
      <c r="E54">
        <v>1450</v>
      </c>
    </row>
    <row r="55" spans="1:5" x14ac:dyDescent="0.3">
      <c r="A55">
        <v>53</v>
      </c>
      <c r="B55" s="1">
        <v>40634</v>
      </c>
      <c r="C55">
        <v>109.53</v>
      </c>
      <c r="D55" s="1">
        <v>40633</v>
      </c>
      <c r="E55">
        <v>1968</v>
      </c>
    </row>
    <row r="56" spans="1:5" x14ac:dyDescent="0.3">
      <c r="A56">
        <v>54</v>
      </c>
      <c r="B56" s="1">
        <v>40603</v>
      </c>
      <c r="C56">
        <v>102.86</v>
      </c>
      <c r="D56" s="1">
        <v>40602</v>
      </c>
      <c r="E56">
        <v>1820</v>
      </c>
    </row>
    <row r="57" spans="1:5" x14ac:dyDescent="0.3">
      <c r="A57">
        <v>55</v>
      </c>
      <c r="B57" s="1">
        <v>40575</v>
      </c>
      <c r="C57">
        <v>88.58</v>
      </c>
      <c r="D57" s="1">
        <v>40574</v>
      </c>
      <c r="E57">
        <v>1310</v>
      </c>
    </row>
    <row r="58" spans="1:5" x14ac:dyDescent="0.3">
      <c r="A58">
        <v>56</v>
      </c>
      <c r="B58" s="1">
        <v>40544</v>
      </c>
      <c r="C58">
        <v>89.17</v>
      </c>
      <c r="D58" s="1">
        <v>40543</v>
      </c>
      <c r="E58">
        <v>1845</v>
      </c>
    </row>
    <row r="59" spans="1:5" x14ac:dyDescent="0.3">
      <c r="A59">
        <v>57</v>
      </c>
      <c r="B59" s="1">
        <v>40513</v>
      </c>
      <c r="C59">
        <v>89.15</v>
      </c>
      <c r="D59" s="1">
        <v>40512</v>
      </c>
      <c r="E59">
        <v>2377</v>
      </c>
    </row>
    <row r="60" spans="1:5" x14ac:dyDescent="0.3">
      <c r="A60">
        <v>58</v>
      </c>
      <c r="B60" s="1">
        <v>40483</v>
      </c>
      <c r="C60">
        <v>84.25</v>
      </c>
      <c r="D60" s="1">
        <v>40482</v>
      </c>
      <c r="E60">
        <v>2410</v>
      </c>
    </row>
    <row r="61" spans="1:5" x14ac:dyDescent="0.3">
      <c r="A61">
        <v>59</v>
      </c>
      <c r="B61" s="1">
        <v>40452</v>
      </c>
      <c r="C61">
        <v>81.89</v>
      </c>
      <c r="D61" s="1">
        <v>40451</v>
      </c>
      <c r="E61">
        <v>2462</v>
      </c>
    </row>
    <row r="62" spans="1:5" x14ac:dyDescent="0.3">
      <c r="A62">
        <v>60</v>
      </c>
      <c r="B62" s="1">
        <v>40422</v>
      </c>
      <c r="C62">
        <v>75.239999999999995</v>
      </c>
      <c r="D62" s="1">
        <v>40421</v>
      </c>
      <c r="E62">
        <v>2950</v>
      </c>
    </row>
    <row r="63" spans="1:5" x14ac:dyDescent="0.3">
      <c r="A63">
        <v>61</v>
      </c>
      <c r="B63" s="1">
        <v>40391</v>
      </c>
      <c r="C63">
        <v>76.599999999999994</v>
      </c>
      <c r="D63" s="1">
        <v>40390</v>
      </c>
      <c r="E63">
        <v>2632</v>
      </c>
    </row>
    <row r="64" spans="1:5" x14ac:dyDescent="0.3">
      <c r="A64">
        <v>62</v>
      </c>
      <c r="B64" s="1">
        <v>40360</v>
      </c>
      <c r="C64">
        <v>76.319999999999993</v>
      </c>
      <c r="D64" s="1">
        <v>40359</v>
      </c>
      <c r="E64">
        <v>2748</v>
      </c>
    </row>
    <row r="65" spans="1:5" x14ac:dyDescent="0.3">
      <c r="A65">
        <v>63</v>
      </c>
      <c r="B65" s="1">
        <v>40330</v>
      </c>
      <c r="C65">
        <v>75.34</v>
      </c>
      <c r="D65" s="1">
        <v>40329</v>
      </c>
      <c r="E65">
        <v>4247</v>
      </c>
    </row>
    <row r="66" spans="1:5" x14ac:dyDescent="0.3">
      <c r="A66">
        <v>64</v>
      </c>
      <c r="B66" s="1">
        <v>40299</v>
      </c>
      <c r="C66">
        <v>73.739999999999995</v>
      </c>
      <c r="D66" s="1">
        <v>40298</v>
      </c>
      <c r="E66">
        <v>3900</v>
      </c>
    </row>
    <row r="67" spans="1:5" x14ac:dyDescent="0.3">
      <c r="A67">
        <v>65</v>
      </c>
      <c r="B67" s="1">
        <v>40269</v>
      </c>
      <c r="C67">
        <v>84.29</v>
      </c>
      <c r="D67" s="1">
        <v>40268</v>
      </c>
      <c r="E67">
        <v>3674</v>
      </c>
    </row>
    <row r="68" spans="1:5" x14ac:dyDescent="0.3">
      <c r="A68">
        <v>66</v>
      </c>
      <c r="B68" s="1">
        <v>40238</v>
      </c>
      <c r="C68">
        <v>81.2</v>
      </c>
      <c r="D68" s="1">
        <v>40237</v>
      </c>
      <c r="E68">
        <v>3399</v>
      </c>
    </row>
    <row r="69" spans="1:5" x14ac:dyDescent="0.3">
      <c r="A69">
        <v>67</v>
      </c>
      <c r="B69" s="1">
        <v>40210</v>
      </c>
      <c r="C69">
        <v>76.39</v>
      </c>
      <c r="D69" s="1">
        <v>40209</v>
      </c>
      <c r="E69">
        <v>3420</v>
      </c>
    </row>
    <row r="70" spans="1:5" x14ac:dyDescent="0.3">
      <c r="A70">
        <v>68</v>
      </c>
      <c r="B70" s="1">
        <v>40179</v>
      </c>
      <c r="C70">
        <v>78.33</v>
      </c>
      <c r="D70" s="1">
        <v>40178</v>
      </c>
      <c r="E70">
        <v>3567</v>
      </c>
    </row>
    <row r="71" spans="1:5" x14ac:dyDescent="0.3">
      <c r="A71">
        <v>69</v>
      </c>
      <c r="B71" s="1">
        <v>40148</v>
      </c>
      <c r="C71">
        <v>74.47</v>
      </c>
      <c r="D71" s="1">
        <v>40147</v>
      </c>
      <c r="E71">
        <v>3757</v>
      </c>
    </row>
    <row r="72" spans="1:5" x14ac:dyDescent="0.3">
      <c r="A72">
        <v>70</v>
      </c>
      <c r="B72" s="1">
        <v>40118</v>
      </c>
      <c r="C72">
        <v>77.989999999999995</v>
      </c>
      <c r="D72" s="1">
        <v>40117</v>
      </c>
      <c r="E72">
        <v>3150</v>
      </c>
    </row>
    <row r="73" spans="1:5" x14ac:dyDescent="0.3">
      <c r="A73">
        <v>71</v>
      </c>
      <c r="B73" s="1">
        <v>40087</v>
      </c>
      <c r="C73">
        <v>75.72</v>
      </c>
      <c r="D73" s="1">
        <v>40086</v>
      </c>
      <c r="E73">
        <v>2276</v>
      </c>
    </row>
    <row r="74" spans="1:5" x14ac:dyDescent="0.3">
      <c r="A74">
        <v>72</v>
      </c>
      <c r="B74" s="1">
        <v>40057</v>
      </c>
      <c r="C74">
        <v>69.41</v>
      </c>
      <c r="D74" s="1">
        <v>40056</v>
      </c>
      <c r="E74">
        <v>2157</v>
      </c>
    </row>
    <row r="75" spans="1:5" x14ac:dyDescent="0.3">
      <c r="A75">
        <v>73</v>
      </c>
      <c r="B75" s="1">
        <v>40026</v>
      </c>
      <c r="C75">
        <v>71.040000000000006</v>
      </c>
      <c r="D75" s="1">
        <v>40025</v>
      </c>
      <c r="E75">
        <v>3183</v>
      </c>
    </row>
    <row r="76" spans="1:5" x14ac:dyDescent="0.3">
      <c r="A76">
        <v>74</v>
      </c>
      <c r="B76" s="1">
        <v>39995</v>
      </c>
      <c r="C76">
        <v>64.150000000000006</v>
      </c>
      <c r="D76" s="1">
        <v>39994</v>
      </c>
      <c r="E76">
        <v>2904</v>
      </c>
    </row>
    <row r="77" spans="1:5" x14ac:dyDescent="0.3">
      <c r="A77">
        <v>75</v>
      </c>
      <c r="B77" s="1">
        <v>39965</v>
      </c>
      <c r="C77">
        <v>69.64</v>
      </c>
      <c r="D77" s="1">
        <v>39964</v>
      </c>
      <c r="E77">
        <v>2900</v>
      </c>
    </row>
    <row r="78" spans="1:5" x14ac:dyDescent="0.3">
      <c r="A78">
        <v>76</v>
      </c>
      <c r="B78" s="1">
        <v>39934</v>
      </c>
      <c r="C78">
        <v>59.03</v>
      </c>
      <c r="D78" s="1">
        <v>39933</v>
      </c>
      <c r="E78">
        <v>1523</v>
      </c>
    </row>
    <row r="79" spans="1:5" x14ac:dyDescent="0.3">
      <c r="A79">
        <v>77</v>
      </c>
      <c r="B79" s="1">
        <v>39904</v>
      </c>
      <c r="C79">
        <v>49.65</v>
      </c>
      <c r="D79" s="1">
        <v>39903</v>
      </c>
      <c r="E79">
        <v>1374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Ruler="0" workbookViewId="0">
      <selection activeCell="I1" sqref="I1"/>
    </sheetView>
  </sheetViews>
  <sheetFormatPr baseColWidth="12" defaultRowHeight="20" x14ac:dyDescent="0.3"/>
  <cols>
    <col min="9" max="9" width="24.570312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7</v>
      </c>
      <c r="G1" t="s">
        <v>9</v>
      </c>
      <c r="H1" t="s">
        <v>5</v>
      </c>
      <c r="I1" t="s">
        <v>11</v>
      </c>
      <c r="J1" t="s">
        <v>10</v>
      </c>
    </row>
    <row r="2" spans="1:10" x14ac:dyDescent="0.3">
      <c r="A2">
        <v>0</v>
      </c>
      <c r="B2" s="1">
        <v>42248</v>
      </c>
      <c r="C2">
        <v>45.51</v>
      </c>
      <c r="D2" s="1">
        <v>42247</v>
      </c>
      <c r="E2">
        <v>925</v>
      </c>
      <c r="G2">
        <v>0</v>
      </c>
      <c r="H2">
        <f ca="1">IF(G2&gt;=0,CORREL(OFFSET(C$2,G2,0):C$38,E$2:OFFSET(E$38,-G2,0)),CORREL(C$2:OFFSET(C$38,G2,0),OFFSET(E$2,-G2,0):E$38))</f>
        <v>0.39577711976194185</v>
      </c>
      <c r="I2">
        <f>J2/(36-2+J2^2)^0.5</f>
        <v>0.42381429398697329</v>
      </c>
      <c r="J2">
        <f>TINV(0.01,36-2)</f>
        <v>2.7283943670707203</v>
      </c>
    </row>
    <row r="3" spans="1:10" x14ac:dyDescent="0.3">
      <c r="A3">
        <v>1</v>
      </c>
      <c r="B3" s="1">
        <v>42217</v>
      </c>
      <c r="C3">
        <v>42.87</v>
      </c>
      <c r="D3" s="1">
        <v>42216</v>
      </c>
      <c r="E3">
        <v>899</v>
      </c>
      <c r="G3">
        <v>1</v>
      </c>
      <c r="H3">
        <f ca="1">IF(G3&gt;=0,CORREL(OFFSET(C$2,G3,0):C$38,E$2:OFFSET(E$38,-G3,0)),CORREL(C$2:OFFSET(C$38,G3,0),OFFSET(E$2,-G3,0):E$38))</f>
        <v>0.45165994288932659</v>
      </c>
      <c r="I3">
        <f>J3/(36-3+J3^2)^0.5</f>
        <v>0.42964789554746091</v>
      </c>
      <c r="J3">
        <f>TINV(0.01,36-3)</f>
        <v>2.733276642350837</v>
      </c>
    </row>
    <row r="4" spans="1:10" x14ac:dyDescent="0.3">
      <c r="A4">
        <v>2</v>
      </c>
      <c r="B4" s="1">
        <v>42186</v>
      </c>
      <c r="C4">
        <v>50.9</v>
      </c>
      <c r="D4" s="1">
        <v>42185</v>
      </c>
      <c r="E4">
        <v>715</v>
      </c>
      <c r="G4">
        <v>2</v>
      </c>
      <c r="H4">
        <f ca="1">IF(G4&gt;=0,CORREL(OFFSET(C$2,G4,0):C$38,E$2:OFFSET(E$38,-G4,0)),CORREL(C$2:OFFSET(C$38,G4,0),OFFSET(E$2,-G4,0):E$38))</f>
        <v>0.52727458236568669</v>
      </c>
      <c r="I4">
        <f>J4/(36-4+J4^2)^0.5</f>
        <v>0.435727744763519</v>
      </c>
      <c r="J4">
        <f>TINV(0.01,36-4)</f>
        <v>2.7384814820121886</v>
      </c>
    </row>
    <row r="5" spans="1:10" x14ac:dyDescent="0.3">
      <c r="A5">
        <v>3</v>
      </c>
      <c r="B5" s="1">
        <v>42156</v>
      </c>
      <c r="C5">
        <v>59.82</v>
      </c>
      <c r="D5" s="1">
        <v>42155</v>
      </c>
      <c r="E5">
        <v>647</v>
      </c>
      <c r="G5">
        <v>3</v>
      </c>
      <c r="H5">
        <f ca="1">IF(G5&gt;=0,CORREL(OFFSET(C$2,G5,0):C$38,E$2:OFFSET(E$38,-G5,0)),CORREL(C$2:OFFSET(C$38,G5,0),OFFSET(E$2,-G5,0):E$38))</f>
        <v>0.58610142604624105</v>
      </c>
      <c r="I5">
        <f>J5/(36-5+J5^2)^0.5</f>
        <v>0.44207153904025703</v>
      </c>
      <c r="J5">
        <f>TINV(0.01,36-5)</f>
        <v>2.7440419192942698</v>
      </c>
    </row>
    <row r="6" spans="1:10" x14ac:dyDescent="0.3">
      <c r="A6">
        <v>4</v>
      </c>
      <c r="B6" s="1">
        <v>42125</v>
      </c>
      <c r="C6">
        <v>59.27</v>
      </c>
      <c r="D6" s="1">
        <v>42124</v>
      </c>
      <c r="E6">
        <v>625</v>
      </c>
      <c r="G6">
        <v>4</v>
      </c>
      <c r="H6">
        <f ca="1">IF(G6&gt;=0,CORREL(OFFSET(C$2,G6,0):C$38,E$2:OFFSET(E$38,-G6,0)),CORREL(C$2:OFFSET(C$38,G6,0),OFFSET(E$2,-G6,0):E$38))</f>
        <v>0.53786252033566306</v>
      </c>
      <c r="I6">
        <f>J6/(36-6+J6^2)^0.5</f>
        <v>0.44869879264711943</v>
      </c>
      <c r="J6">
        <f>TINV(0.01,36-6)</f>
        <v>2.7499956535672259</v>
      </c>
    </row>
    <row r="7" spans="1:10" x14ac:dyDescent="0.3">
      <c r="A7">
        <v>5</v>
      </c>
      <c r="B7" s="1">
        <v>42095</v>
      </c>
      <c r="C7">
        <v>54.45</v>
      </c>
      <c r="D7" s="1">
        <v>42094</v>
      </c>
      <c r="E7">
        <v>650</v>
      </c>
      <c r="G7">
        <v>5</v>
      </c>
      <c r="H7">
        <f ca="1">IF(G7&gt;=0,CORREL(OFFSET(C$2,G7,0):C$38,E$2:OFFSET(E$38,-G7,0)),CORREL(C$2:OFFSET(C$38,G7,0),OFFSET(E$2,-G7,0):E$38))</f>
        <v>0.43492289963391167</v>
      </c>
      <c r="I7">
        <f>J7/(36-7+J7^2)^0.5</f>
        <v>0.45563108094903298</v>
      </c>
      <c r="J7">
        <f>TINV(0.01,36-7)</f>
        <v>2.7563859036706049</v>
      </c>
    </row>
    <row r="8" spans="1:10" x14ac:dyDescent="0.3">
      <c r="A8">
        <v>6</v>
      </c>
      <c r="B8" s="1">
        <v>42064</v>
      </c>
      <c r="C8">
        <v>47.82</v>
      </c>
      <c r="D8" s="1">
        <v>42063</v>
      </c>
      <c r="E8">
        <v>515</v>
      </c>
      <c r="G8">
        <v>-1</v>
      </c>
      <c r="H8">
        <f ca="1">IF(G8&gt;=0,CORREL(OFFSET(C$2,G8,0):C$38,E$2:OFFSET(E$38,-G8,0)),CORREL(C$2:OFFSET(C$38,G8,0),OFFSET(E$2,-G8,0):E$38))</f>
        <v>0.4138404273809278</v>
      </c>
      <c r="I8">
        <f>J8/(36-3+J8^2)^0.5</f>
        <v>0.42964789554746091</v>
      </c>
      <c r="J8">
        <f>TINV(0.01,36-3)</f>
        <v>2.733276642350837</v>
      </c>
    </row>
    <row r="9" spans="1:10" x14ac:dyDescent="0.3">
      <c r="A9">
        <v>7</v>
      </c>
      <c r="B9" s="1">
        <v>42036</v>
      </c>
      <c r="C9">
        <v>50.58</v>
      </c>
      <c r="D9" s="1">
        <v>42035</v>
      </c>
      <c r="E9">
        <v>585</v>
      </c>
      <c r="G9">
        <v>-2</v>
      </c>
      <c r="H9">
        <f ca="1">IF(G9&gt;=0,CORREL(OFFSET(C$2,G9,0):C$38,E$2:OFFSET(E$38,-G9,0)),CORREL(C$2:OFFSET(C$38,G9,0),OFFSET(E$2,-G9,0):E$38))</f>
        <v>0.42738460317249788</v>
      </c>
      <c r="I9">
        <f>J9/(36-4+J9^2)^0.5</f>
        <v>0.435727744763519</v>
      </c>
      <c r="J9">
        <f>TINV(0.01,36-4)</f>
        <v>2.7384814820121886</v>
      </c>
    </row>
    <row r="10" spans="1:10" x14ac:dyDescent="0.3">
      <c r="A10">
        <v>8</v>
      </c>
      <c r="B10" s="1">
        <v>42005</v>
      </c>
      <c r="C10">
        <v>47.22</v>
      </c>
      <c r="D10" s="1">
        <v>42004</v>
      </c>
      <c r="E10">
        <v>887</v>
      </c>
      <c r="G10">
        <v>-3</v>
      </c>
      <c r="H10">
        <f ca="1">IF(G10&gt;=0,CORREL(OFFSET(C$2,G10,0):C$38,E$2:OFFSET(E$38,-G10,0)),CORREL(C$2:OFFSET(C$38,G10,0),OFFSET(E$2,-G10,0):E$38))</f>
        <v>0.41456438883926194</v>
      </c>
      <c r="I10">
        <f>J10/(36-5+J10^2)^0.5</f>
        <v>0.44207153904025703</v>
      </c>
      <c r="J10">
        <f>TINV(0.01,36-5)</f>
        <v>2.7440419192942698</v>
      </c>
    </row>
    <row r="11" spans="1:10" x14ac:dyDescent="0.3">
      <c r="A11">
        <v>9</v>
      </c>
      <c r="B11" s="1">
        <v>41974</v>
      </c>
      <c r="C11">
        <v>59.29</v>
      </c>
      <c r="D11" s="1">
        <v>41973</v>
      </c>
      <c r="E11">
        <v>986</v>
      </c>
      <c r="G11">
        <v>-4</v>
      </c>
      <c r="H11">
        <f ca="1">IF(G11&gt;=0,CORREL(OFFSET(C$2,G11,0):C$38,E$2:OFFSET(E$38,-G11,0)),CORREL(C$2:OFFSET(C$38,G11,0),OFFSET(E$2,-G11,0):E$38))</f>
        <v>0.41826902871915406</v>
      </c>
      <c r="I11">
        <f>J11/(36-6+J11^2)^0.5</f>
        <v>0.44869879264711943</v>
      </c>
      <c r="J11">
        <f>TINV(0.01,36-6)</f>
        <v>2.7499956535672259</v>
      </c>
    </row>
    <row r="12" spans="1:10" x14ac:dyDescent="0.3">
      <c r="A12">
        <v>10</v>
      </c>
      <c r="B12" s="1">
        <v>41944</v>
      </c>
      <c r="C12">
        <v>75.790000000000006</v>
      </c>
      <c r="D12" s="1">
        <v>41943</v>
      </c>
      <c r="E12">
        <v>892</v>
      </c>
      <c r="G12">
        <v>-5</v>
      </c>
      <c r="H12">
        <f ca="1">IF(G12&gt;=0,CORREL(OFFSET(C$2,G12,0):C$38,E$2:OFFSET(E$38,-G12,0)),CORREL(C$2:OFFSET(C$38,G12,0),OFFSET(E$2,-G12,0):E$38))</f>
        <v>0.43014390325603175</v>
      </c>
      <c r="I12">
        <f>J12/(36-7+J12^2)^0.5</f>
        <v>0.45563108094903298</v>
      </c>
      <c r="J12">
        <f>TINV(0.01,36-7)</f>
        <v>2.7563859036706049</v>
      </c>
    </row>
    <row r="13" spans="1:10" x14ac:dyDescent="0.3">
      <c r="A13">
        <v>11</v>
      </c>
      <c r="B13" s="1">
        <v>41913</v>
      </c>
      <c r="C13">
        <v>84.4</v>
      </c>
      <c r="D13" s="1">
        <v>41912</v>
      </c>
      <c r="E13">
        <v>1051</v>
      </c>
    </row>
    <row r="14" spans="1:10" x14ac:dyDescent="0.3">
      <c r="A14">
        <v>12</v>
      </c>
      <c r="B14" s="1">
        <v>41883</v>
      </c>
      <c r="C14">
        <v>93.21</v>
      </c>
      <c r="D14" s="1">
        <v>41882</v>
      </c>
      <c r="E14">
        <v>970</v>
      </c>
    </row>
    <row r="15" spans="1:10" x14ac:dyDescent="0.3">
      <c r="A15">
        <v>13</v>
      </c>
      <c r="B15" s="1">
        <v>41852</v>
      </c>
      <c r="C15">
        <v>96.54</v>
      </c>
      <c r="D15" s="1">
        <v>41851</v>
      </c>
      <c r="E15">
        <v>716</v>
      </c>
    </row>
    <row r="16" spans="1:10" x14ac:dyDescent="0.3">
      <c r="A16">
        <v>14</v>
      </c>
      <c r="B16" s="1">
        <v>41821</v>
      </c>
      <c r="C16">
        <v>103.59</v>
      </c>
      <c r="D16" s="1">
        <v>41820</v>
      </c>
      <c r="E16">
        <v>675</v>
      </c>
    </row>
    <row r="17" spans="1:5" x14ac:dyDescent="0.3">
      <c r="A17">
        <v>15</v>
      </c>
      <c r="B17" s="1">
        <v>41791</v>
      </c>
      <c r="C17">
        <v>105.79</v>
      </c>
      <c r="D17" s="1">
        <v>41790</v>
      </c>
      <c r="E17">
        <v>830</v>
      </c>
    </row>
    <row r="18" spans="1:5" x14ac:dyDescent="0.3">
      <c r="A18">
        <v>16</v>
      </c>
      <c r="B18" s="1">
        <v>41760</v>
      </c>
      <c r="C18">
        <v>102.18</v>
      </c>
      <c r="D18" s="1">
        <v>41759</v>
      </c>
      <c r="E18">
        <v>919</v>
      </c>
    </row>
    <row r="19" spans="1:5" x14ac:dyDescent="0.3">
      <c r="A19">
        <v>17</v>
      </c>
      <c r="B19" s="1">
        <v>41730</v>
      </c>
      <c r="C19">
        <v>102.07</v>
      </c>
      <c r="D19" s="1">
        <v>41729</v>
      </c>
      <c r="E19">
        <v>1090</v>
      </c>
    </row>
    <row r="20" spans="1:5" x14ac:dyDescent="0.3">
      <c r="A20">
        <v>18</v>
      </c>
      <c r="B20" s="1">
        <v>41699</v>
      </c>
      <c r="C20">
        <v>100.8</v>
      </c>
      <c r="D20" s="1">
        <v>41698</v>
      </c>
      <c r="E20">
        <v>1103</v>
      </c>
    </row>
    <row r="21" spans="1:5" x14ac:dyDescent="0.3">
      <c r="A21">
        <v>19</v>
      </c>
      <c r="B21" s="1">
        <v>41671</v>
      </c>
      <c r="C21">
        <v>100.82</v>
      </c>
      <c r="D21" s="1">
        <v>41670</v>
      </c>
      <c r="E21">
        <v>996</v>
      </c>
    </row>
    <row r="22" spans="1:5" x14ac:dyDescent="0.3">
      <c r="A22">
        <v>20</v>
      </c>
      <c r="B22" s="1">
        <v>41640</v>
      </c>
      <c r="C22">
        <v>94.62</v>
      </c>
      <c r="D22" s="1">
        <v>41639</v>
      </c>
      <c r="E22">
        <v>1453</v>
      </c>
    </row>
    <row r="23" spans="1:5" x14ac:dyDescent="0.3">
      <c r="A23">
        <v>21</v>
      </c>
      <c r="B23" s="1">
        <v>41609</v>
      </c>
      <c r="C23">
        <v>97.63</v>
      </c>
      <c r="D23" s="1">
        <v>41608</v>
      </c>
      <c r="E23">
        <v>1475</v>
      </c>
    </row>
    <row r="24" spans="1:5" x14ac:dyDescent="0.3">
      <c r="A24">
        <v>22</v>
      </c>
      <c r="B24" s="1">
        <v>41579</v>
      </c>
      <c r="C24">
        <v>93.86</v>
      </c>
      <c r="D24" s="1">
        <v>41578</v>
      </c>
      <c r="E24">
        <v>1269</v>
      </c>
    </row>
    <row r="25" spans="1:5" x14ac:dyDescent="0.3">
      <c r="A25">
        <v>23</v>
      </c>
      <c r="B25" s="1">
        <v>41548</v>
      </c>
      <c r="C25">
        <v>100.54</v>
      </c>
      <c r="D25" s="1">
        <v>41547</v>
      </c>
      <c r="E25">
        <v>1079</v>
      </c>
    </row>
    <row r="26" spans="1:5" x14ac:dyDescent="0.3">
      <c r="A26">
        <v>24</v>
      </c>
      <c r="B26" s="1">
        <v>41518</v>
      </c>
      <c r="C26">
        <v>106.29</v>
      </c>
      <c r="D26" s="1">
        <v>41517</v>
      </c>
      <c r="E26">
        <v>939</v>
      </c>
    </row>
    <row r="27" spans="1:5" x14ac:dyDescent="0.3">
      <c r="A27">
        <v>25</v>
      </c>
      <c r="B27" s="1">
        <v>41487</v>
      </c>
      <c r="C27">
        <v>106.57</v>
      </c>
      <c r="D27" s="1">
        <v>41486</v>
      </c>
      <c r="E27">
        <v>912</v>
      </c>
    </row>
    <row r="28" spans="1:5" x14ac:dyDescent="0.3">
      <c r="A28">
        <v>26</v>
      </c>
      <c r="B28" s="1">
        <v>41456</v>
      </c>
      <c r="C28">
        <v>104.67</v>
      </c>
      <c r="D28" s="1">
        <v>41455</v>
      </c>
      <c r="E28">
        <v>954</v>
      </c>
    </row>
    <row r="29" spans="1:5" x14ac:dyDescent="0.3">
      <c r="A29">
        <v>27</v>
      </c>
      <c r="B29" s="1">
        <v>41426</v>
      </c>
      <c r="C29">
        <v>95.77</v>
      </c>
      <c r="D29" s="1">
        <v>41425</v>
      </c>
      <c r="E29">
        <v>871</v>
      </c>
    </row>
    <row r="30" spans="1:5" x14ac:dyDescent="0.3">
      <c r="A30">
        <v>28</v>
      </c>
      <c r="B30" s="1">
        <v>41395</v>
      </c>
      <c r="C30">
        <v>94.51</v>
      </c>
      <c r="D30" s="1">
        <v>41394</v>
      </c>
      <c r="E30">
        <v>888</v>
      </c>
    </row>
    <row r="31" spans="1:5" x14ac:dyDescent="0.3">
      <c r="A31">
        <v>29</v>
      </c>
      <c r="B31" s="1">
        <v>41365</v>
      </c>
      <c r="C31">
        <v>92.02</v>
      </c>
      <c r="D31" s="1">
        <v>41364</v>
      </c>
      <c r="E31">
        <v>944</v>
      </c>
    </row>
    <row r="32" spans="1:5" x14ac:dyDescent="0.3">
      <c r="A32">
        <v>30</v>
      </c>
      <c r="B32" s="1">
        <v>41334</v>
      </c>
      <c r="C32">
        <v>92.94</v>
      </c>
      <c r="D32" s="1">
        <v>41333</v>
      </c>
      <c r="E32">
        <v>764</v>
      </c>
    </row>
    <row r="33" spans="1:5" x14ac:dyDescent="0.3">
      <c r="A33">
        <v>31</v>
      </c>
      <c r="B33" s="1">
        <v>41306</v>
      </c>
      <c r="C33">
        <v>95.31</v>
      </c>
      <c r="D33" s="1">
        <v>41305</v>
      </c>
      <c r="E33">
        <v>684</v>
      </c>
    </row>
    <row r="34" spans="1:5" x14ac:dyDescent="0.3">
      <c r="A34">
        <v>32</v>
      </c>
      <c r="B34" s="1">
        <v>41275</v>
      </c>
      <c r="C34">
        <v>94.76</v>
      </c>
      <c r="D34" s="1">
        <v>41274</v>
      </c>
      <c r="E34">
        <v>728</v>
      </c>
    </row>
    <row r="35" spans="1:5" x14ac:dyDescent="0.3">
      <c r="A35">
        <v>33</v>
      </c>
      <c r="B35" s="1">
        <v>41244</v>
      </c>
      <c r="C35">
        <v>87.86</v>
      </c>
      <c r="D35" s="1">
        <v>41243</v>
      </c>
      <c r="E35">
        <v>766</v>
      </c>
    </row>
    <row r="36" spans="1:5" x14ac:dyDescent="0.3">
      <c r="A36">
        <v>34</v>
      </c>
      <c r="B36" s="1">
        <v>41214</v>
      </c>
      <c r="C36">
        <v>86.53</v>
      </c>
      <c r="D36" s="1">
        <v>41213</v>
      </c>
      <c r="E36">
        <v>678</v>
      </c>
    </row>
    <row r="37" spans="1:5" x14ac:dyDescent="0.3">
      <c r="A37">
        <v>35</v>
      </c>
      <c r="B37" s="1">
        <v>41183</v>
      </c>
      <c r="C37">
        <v>89.49</v>
      </c>
      <c r="D37" s="1">
        <v>41182</v>
      </c>
      <c r="E37">
        <v>830</v>
      </c>
    </row>
    <row r="38" spans="1:5" x14ac:dyDescent="0.3">
      <c r="A38">
        <v>36</v>
      </c>
      <c r="B38" s="1">
        <v>41153</v>
      </c>
      <c r="C38">
        <v>94.51</v>
      </c>
      <c r="D38" s="1">
        <v>41152</v>
      </c>
      <c r="E38">
        <v>857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Oil_and_BCI </vt:lpstr>
      <vt:lpstr>Oil_and_BPI</vt:lpstr>
      <vt:lpstr>Oil_and_BSI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2016-01-25T00:56:38Z</dcterms:created>
  <dcterms:modified xsi:type="dcterms:W3CDTF">2016-01-25T03:36:09Z</dcterms:modified>
</cp:coreProperties>
</file>